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date1904="1" showInkAnnotation="0" codeName="ThisWorkbook" autoCompressPictures="0"/>
  <mc:AlternateContent xmlns:mc="http://schemas.openxmlformats.org/markup-compatibility/2006">
    <mc:Choice Requires="x15">
      <x15ac:absPath xmlns:x15ac="http://schemas.microsoft.com/office/spreadsheetml/2010/11/ac" url="C:\Users\stephanie.griffin\Desktop\"/>
    </mc:Choice>
  </mc:AlternateContent>
  <xr:revisionPtr revIDLastSave="0" documentId="13_ncr:1_{7BAFC2DF-43EE-4509-942D-6F89ECE6A76B}" xr6:coauthVersionLast="36" xr6:coauthVersionMax="36" xr10:uidLastSave="{00000000-0000-0000-0000-000000000000}"/>
  <bookViews>
    <workbookView xWindow="-15" yWindow="345" windowWidth="15480" windowHeight="10650" tabRatio="832" firstSheet="3" activeTab="3" xr2:uid="{00000000-000D-0000-FFFF-FFFF0000000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Section 234 LIMITS" sheetId="47" state="hidden" r:id="rId12"/>
    <sheet name="COST SUMMARY" sheetId="30" r:id="rId13"/>
    <sheet name="USES (TDC)" sheetId="34" r:id="rId14"/>
    <sheet name="LIHTC ELIGIBLE" sheetId="42" state="hidden" r:id="rId15"/>
    <sheet name="LIHTC REQUEST" sheetId="26" state="hidden" r:id="rId16"/>
    <sheet name="NET EQUITY" sheetId="48" state="hidden" r:id="rId17"/>
    <sheet name="OPER INC" sheetId="11" r:id="rId18"/>
    <sheet name="OPER EXP" sheetId="4" r:id="rId19"/>
    <sheet name="NET OPER INC" sheetId="9" r:id="rId20"/>
    <sheet name="CASH FLOW" sheetId="13" r:id="rId21"/>
    <sheet name="INCOME TARGET" sheetId="46" state="hidden" r:id="rId22"/>
    <sheet name="PERM A" sheetId="16" r:id="rId23"/>
    <sheet name="PERM B" sheetId="17" r:id="rId24"/>
    <sheet name="PERM C" sheetId="18" r:id="rId25"/>
    <sheet name="PSOURCE D" sheetId="19" state="hidden" r:id="rId26"/>
  </sheets>
  <definedNames>
    <definedName name="\0" localSheetId="14">#REF!</definedName>
    <definedName name="\0" localSheetId="23">#REF!</definedName>
    <definedName name="\0" localSheetId="24">#REF!</definedName>
    <definedName name="\0" localSheetId="25">#REF!</definedName>
    <definedName name="\0" localSheetId="11">#REF!</definedName>
    <definedName name="\0">#REF!</definedName>
    <definedName name="\h" localSheetId="14">#REF!</definedName>
    <definedName name="\h" localSheetId="23">#REF!</definedName>
    <definedName name="\h" localSheetId="24">#REF!</definedName>
    <definedName name="\h" localSheetId="25">#REF!</definedName>
    <definedName name="\h" localSheetId="11">#REF!</definedName>
    <definedName name="\h">#REF!</definedName>
    <definedName name="\p" localSheetId="14">#REF!</definedName>
    <definedName name="\p" localSheetId="23">#REF!</definedName>
    <definedName name="\p" localSheetId="24">#REF!</definedName>
    <definedName name="\p" localSheetId="25">#REF!</definedName>
    <definedName name="\p" localSheetId="11">#REF!</definedName>
    <definedName name="\p">#REF!</definedName>
    <definedName name="\u" localSheetId="14">#REF!</definedName>
    <definedName name="\u" localSheetId="23">#REF!</definedName>
    <definedName name="\u" localSheetId="24">#REF!</definedName>
    <definedName name="\u" localSheetId="25">#REF!</definedName>
    <definedName name="\u" localSheetId="11">#REF!</definedName>
    <definedName name="\u">#REF!</definedName>
    <definedName name="\w" localSheetId="14">#REF!</definedName>
    <definedName name="\w" localSheetId="23">#REF!</definedName>
    <definedName name="\w" localSheetId="24">#REF!</definedName>
    <definedName name="\w" localSheetId="25">#REF!</definedName>
    <definedName name="\w" localSheetId="11">#REF!</definedName>
    <definedName name="\w">#REF!</definedName>
    <definedName name="BANK__A_" localSheetId="14">#REF!</definedName>
    <definedName name="BANK__A_" localSheetId="23">#REF!</definedName>
    <definedName name="BANK__A_" localSheetId="24">#REF!</definedName>
    <definedName name="BANK__A_" localSheetId="25">#REF!</definedName>
    <definedName name="BANK__A_" localSheetId="11">#REF!</definedName>
    <definedName name="BANK__A_">#REF!</definedName>
    <definedName name="BANK__B_" localSheetId="14">#REF!</definedName>
    <definedName name="BANK__B_" localSheetId="23">#REF!</definedName>
    <definedName name="BANK__B_" localSheetId="24">#REF!</definedName>
    <definedName name="BANK__B_" localSheetId="25">#REF!</definedName>
    <definedName name="BANK__B_" localSheetId="11">#REF!</definedName>
    <definedName name="BANK__B_">#REF!</definedName>
    <definedName name="CASH_FLOW" localSheetId="14">#REF!</definedName>
    <definedName name="CASH_FLOW" localSheetId="23">#REF!</definedName>
    <definedName name="CASH_FLOW" localSheetId="24">#REF!</definedName>
    <definedName name="CASH_FLOW" localSheetId="25">#REF!</definedName>
    <definedName name="CASH_FLOW" localSheetId="11">#REF!</definedName>
    <definedName name="CASH_FLOW">#REF!</definedName>
    <definedName name="CONSTR_INTEREST" localSheetId="14">#REF!</definedName>
    <definedName name="CONSTR_INTEREST" localSheetId="23">#REF!</definedName>
    <definedName name="CONSTR_INTEREST" localSheetId="24">#REF!</definedName>
    <definedName name="CONSTR_INTEREST" localSheetId="25">#REF!</definedName>
    <definedName name="CONSTR_INTEREST" localSheetId="11">#REF!</definedName>
    <definedName name="CONSTR_INTEREST">#REF!</definedName>
    <definedName name="FEDERAL_AGENCY" localSheetId="14">#REF!</definedName>
    <definedName name="FEDERAL_AGENCY" localSheetId="23">#REF!</definedName>
    <definedName name="FEDERAL_AGENCY" localSheetId="24">#REF!</definedName>
    <definedName name="FEDERAL_AGENCY" localSheetId="25">#REF!</definedName>
    <definedName name="FEDERAL_AGENCY" localSheetId="11">#REF!</definedName>
    <definedName name="FEDERAL_AGENCY">#REF!</definedName>
    <definedName name="GENERAL_INFO" localSheetId="14">#REF!</definedName>
    <definedName name="GENERAL_INFO" localSheetId="23">#REF!</definedName>
    <definedName name="GENERAL_INFO" localSheetId="24">#REF!</definedName>
    <definedName name="GENERAL_INFO" localSheetId="25">#REF!</definedName>
    <definedName name="GENERAL_INFO" localSheetId="11">#REF!</definedName>
    <definedName name="GENERAL_INFO">#REF!</definedName>
    <definedName name="GR_Percentage" localSheetId="14">#REF!</definedName>
    <definedName name="GR_Percentage" localSheetId="11">#REF!</definedName>
    <definedName name="GR_Percentage">#REF!</definedName>
    <definedName name="HDF___CONST" localSheetId="14">#REF!</definedName>
    <definedName name="HDF___CONST" localSheetId="23">#REF!</definedName>
    <definedName name="HDF___CONST" localSheetId="24">#REF!</definedName>
    <definedName name="HDF___CONST" localSheetId="25">#REF!</definedName>
    <definedName name="HDF___CONST" localSheetId="11">#REF!</definedName>
    <definedName name="HDF___CONST">#REF!</definedName>
    <definedName name="HDF___PERMANENT" localSheetId="14">#REF!</definedName>
    <definedName name="HDF___PERMANENT" localSheetId="23">#REF!</definedName>
    <definedName name="HDF___PERMANENT" localSheetId="24">#REF!</definedName>
    <definedName name="HDF___PERMANENT" localSheetId="25">#REF!</definedName>
    <definedName name="HDF___PERMANENT" localSheetId="11">#REF!</definedName>
    <definedName name="HDF___PERMANENT">#REF!</definedName>
    <definedName name="LOCAL_GOV" localSheetId="14">#REF!</definedName>
    <definedName name="LOCAL_GOV" localSheetId="23">#REF!</definedName>
    <definedName name="LOCAL_GOV" localSheetId="24">#REF!</definedName>
    <definedName name="LOCAL_GOV" localSheetId="25">#REF!</definedName>
    <definedName name="LOCAL_GOV" localSheetId="11">#REF!</definedName>
    <definedName name="LOCAL_GOV">#REF!</definedName>
    <definedName name="OPER_INC_EXP" localSheetId="14">#REF!</definedName>
    <definedName name="OPER_INC_EXP" localSheetId="23">#REF!</definedName>
    <definedName name="OPER_INC_EXP" localSheetId="24">#REF!</definedName>
    <definedName name="OPER_INC_EXP" localSheetId="25">#REF!</definedName>
    <definedName name="OPER_INC_EXP" localSheetId="11">#REF!</definedName>
    <definedName name="OPER_INC_EXP">#REF!</definedName>
    <definedName name="OPERATNG_EXPENS" localSheetId="14">#REF!</definedName>
    <definedName name="OPERATNG_EXPENS" localSheetId="23">#REF!</definedName>
    <definedName name="OPERATNG_EXPENS" localSheetId="24">#REF!</definedName>
    <definedName name="OPERATNG_EXPENS" localSheetId="25">#REF!</definedName>
    <definedName name="OPERATNG_EXPENS" localSheetId="11">#REF!</definedName>
    <definedName name="OPERATNG_EXPENS">#REF!</definedName>
    <definedName name="OPERATNG_INCOME" localSheetId="14">#REF!</definedName>
    <definedName name="OPERATNG_INCOME" localSheetId="23">#REF!</definedName>
    <definedName name="OPERATNG_INCOME" localSheetId="24">#REF!</definedName>
    <definedName name="OPERATNG_INCOME" localSheetId="25">#REF!</definedName>
    <definedName name="OPERATNG_INCOME" localSheetId="11">#REF!</definedName>
    <definedName name="OPERATNG_INCOME">#REF!</definedName>
    <definedName name="PREDEV___CONST" localSheetId="14">#REF!</definedName>
    <definedName name="PREDEV___CONST" localSheetId="23">#REF!</definedName>
    <definedName name="PREDEV___CONST" localSheetId="24">#REF!</definedName>
    <definedName name="PREDEV___CONST" localSheetId="25">#REF!</definedName>
    <definedName name="PREDEV___CONST" localSheetId="11">#REF!</definedName>
    <definedName name="PREDEV___CONST">#REF!</definedName>
    <definedName name="_xlnm.Print_Area" localSheetId="4">'APPLICANT NOTES'!$A$1:$B$20</definedName>
    <definedName name="_xlnm.Print_Area" localSheetId="7">'BLDG INFO'!$A$1:$K$23</definedName>
    <definedName name="_xlnm.Print_Area" localSheetId="20">'CASH FLOW'!$A$1:$M$80</definedName>
    <definedName name="_xlnm.Print_Area" localSheetId="9">CERTIFICATION!$A$1:$J$33</definedName>
    <definedName name="_xlnm.Print_Area" localSheetId="12">'COST SUMMARY'!$A$1:$G$55</definedName>
    <definedName name="_xlnm.Print_Area" localSheetId="8">'DEV TEAM'!$A$1:$I$122</definedName>
    <definedName name="_xlnm.Print_Area" localSheetId="0">'FINANCING STMT'!$A$1:$L$120</definedName>
    <definedName name="_xlnm.Print_Area" localSheetId="5">'GEN INFO'!$A$1:$L$62</definedName>
    <definedName name="_xlnm.Print_Area" localSheetId="21">'INCOME TARGET'!$A$1:$I$35</definedName>
    <definedName name="_xlnm.Print_Area" localSheetId="3">INSTRUCTIONS!$A$1:$I$56</definedName>
    <definedName name="_xlnm.Print_Area" localSheetId="14">'LIHTC ELIGIBLE'!$A$1:$M$45</definedName>
    <definedName name="_xlnm.Print_Area" localSheetId="15">'LIHTC REQUEST'!$A$1:$M$46</definedName>
    <definedName name="_xlnm.Print_Area" localSheetId="16">'NET EQUITY'!$A$1:$E$32</definedName>
    <definedName name="_xlnm.Print_Area" localSheetId="19">'NET OPER INC'!$A$1:$L$78</definedName>
    <definedName name="_xlnm.Print_Area" localSheetId="18">'OPER EXP'!$A$1:$K$52</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1">'Section 234 LIMITS'!$A$1:$D$14</definedName>
    <definedName name="_xlnm.Print_Area" localSheetId="10">SOURCES!$A$1:$J$58</definedName>
    <definedName name="_xlnm.Print_Area" localSheetId="13">'USES (TDC)'!$A$1:$M$54</definedName>
    <definedName name="Print_Area_MI" localSheetId="14">#REF!</definedName>
    <definedName name="Print_Area_MI" localSheetId="23">#REF!</definedName>
    <definedName name="Print_Area_MI" localSheetId="24">#REF!</definedName>
    <definedName name="Print_Area_MI" localSheetId="25">#REF!</definedName>
    <definedName name="Print_Area_MI" localSheetId="11">#REF!</definedName>
    <definedName name="Print_Area_MI">#REF!</definedName>
    <definedName name="_xlnm.Print_Titles" localSheetId="4">'APPLICANT NOTES'!$1:$5</definedName>
    <definedName name="_xlnm.Print_Titles" localSheetId="7">'BLDG INFO'!$1:$1</definedName>
    <definedName name="_xlnm.Print_Titles" localSheetId="12">'COST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3">'USES (TDC)'!$1:$2</definedName>
  </definedNames>
  <calcPr calcId="191029" iterate="1"/>
</workbook>
</file>

<file path=xl/calcChain.xml><?xml version="1.0" encoding="utf-8"?>
<calcChain xmlns="http://schemas.openxmlformats.org/spreadsheetml/2006/main">
  <c r="E50" i="4" l="1"/>
  <c r="D39" i="4"/>
  <c r="E40" i="34" l="1"/>
  <c r="E38" i="34"/>
  <c r="E23" i="34"/>
  <c r="A9" i="47" l="1"/>
  <c r="A8" i="47"/>
  <c r="A7" i="47"/>
  <c r="A6" i="47"/>
  <c r="A5" i="47"/>
  <c r="A4" i="47"/>
  <c r="M44" i="34" l="1"/>
  <c r="F42" i="34"/>
  <c r="F45" i="34"/>
  <c r="M18" i="34"/>
  <c r="D55" i="30" l="1"/>
  <c r="D55" i="12"/>
  <c r="D14" i="47"/>
  <c r="H43" i="23"/>
  <c r="H31" i="23"/>
  <c r="J42" i="23"/>
  <c r="J41" i="23"/>
  <c r="J40" i="23"/>
  <c r="J39" i="23"/>
  <c r="J38" i="23"/>
  <c r="J37" i="23"/>
  <c r="J26" i="23"/>
  <c r="J27" i="23"/>
  <c r="J28" i="23"/>
  <c r="J29" i="23"/>
  <c r="J30" i="23"/>
  <c r="J25" i="23"/>
  <c r="A10" i="47" l="1"/>
  <c r="J43" i="23"/>
  <c r="J31" i="23"/>
  <c r="F17" i="26" l="1"/>
  <c r="E14" i="48"/>
  <c r="A14" i="48"/>
  <c r="K11" i="23" l="1"/>
  <c r="F11" i="23"/>
  <c r="H11" i="23"/>
  <c r="M32" i="26" l="1"/>
  <c r="I43" i="23" l="1"/>
  <c r="H46" i="23" s="1"/>
  <c r="I31" i="23"/>
  <c r="H45" i="23" l="1"/>
  <c r="M39" i="34"/>
  <c r="A30" i="46" l="1"/>
  <c r="D29" i="46"/>
  <c r="E29" i="46" s="1"/>
  <c r="D28" i="46"/>
  <c r="E28" i="46" s="1"/>
  <c r="E27" i="46"/>
  <c r="D27" i="46"/>
  <c r="D26" i="46"/>
  <c r="E26" i="46" s="1"/>
  <c r="E25" i="46"/>
  <c r="D25" i="46"/>
  <c r="D24" i="46"/>
  <c r="E24" i="46" s="1"/>
  <c r="E23" i="46"/>
  <c r="D23" i="46"/>
  <c r="D22" i="46"/>
  <c r="E22" i="46" s="1"/>
  <c r="D21" i="46"/>
  <c r="E21" i="46" s="1"/>
  <c r="D20" i="46"/>
  <c r="E20" i="46" s="1"/>
  <c r="D19" i="46"/>
  <c r="E19" i="46" s="1"/>
  <c r="D18" i="46"/>
  <c r="E18" i="46" s="1"/>
  <c r="D17" i="46"/>
  <c r="E17" i="46" s="1"/>
  <c r="D16" i="46"/>
  <c r="E16" i="46" s="1"/>
  <c r="D15" i="46"/>
  <c r="E15" i="46" s="1"/>
  <c r="D14" i="46"/>
  <c r="E14" i="46" s="1"/>
  <c r="D13" i="46"/>
  <c r="E13" i="46" s="1"/>
  <c r="D12" i="46"/>
  <c r="E12" i="46" s="1"/>
  <c r="D11" i="46"/>
  <c r="E11" i="46" s="1"/>
  <c r="D10" i="46"/>
  <c r="E10" i="46" s="1"/>
  <c r="E9" i="46"/>
  <c r="D9" i="46"/>
  <c r="D8" i="46"/>
  <c r="E8" i="46" s="1"/>
  <c r="E7" i="46"/>
  <c r="D7" i="46"/>
  <c r="D6" i="46"/>
  <c r="E6" i="46" s="1"/>
  <c r="D5" i="46"/>
  <c r="E5" i="46" s="1"/>
  <c r="D30" i="46" l="1"/>
  <c r="E30" i="46"/>
  <c r="E32" i="46" l="1"/>
  <c r="D12" i="12" l="1"/>
  <c r="D25" i="12" s="1"/>
  <c r="D22" i="12"/>
  <c r="D26" i="12" s="1"/>
  <c r="F13" i="34"/>
  <c r="D52" i="12"/>
  <c r="D56" i="12" s="1"/>
  <c r="D57" i="12" s="1"/>
  <c r="D41" i="12"/>
  <c r="D27" i="12" l="1"/>
  <c r="F8" i="26"/>
  <c r="K7" i="34" l="1"/>
  <c r="G39" i="9" l="1"/>
  <c r="F27" i="26" l="1"/>
  <c r="F16" i="26"/>
  <c r="E13" i="48" l="1"/>
  <c r="A13" i="48"/>
  <c r="A12" i="48"/>
  <c r="A11" i="48"/>
  <c r="A10" i="48"/>
  <c r="A9" i="48"/>
  <c r="A8" i="48"/>
  <c r="B21" i="48" s="1"/>
  <c r="A7" i="48"/>
  <c r="B20" i="48" s="1"/>
  <c r="J39" i="9" l="1"/>
  <c r="B11" i="18"/>
  <c r="C11" i="18"/>
  <c r="B11" i="17"/>
  <c r="C11" i="17"/>
  <c r="C11" i="16"/>
  <c r="B11" i="16"/>
  <c r="H48" i="12"/>
  <c r="H47" i="12"/>
  <c r="H46" i="12"/>
  <c r="F10" i="30"/>
  <c r="M6" i="34"/>
  <c r="M23" i="26"/>
  <c r="M18" i="26"/>
  <c r="B70" i="9"/>
  <c r="B56" i="9"/>
  <c r="H50" i="12"/>
  <c r="M19" i="13"/>
  <c r="E19" i="13"/>
  <c r="F19" i="13"/>
  <c r="G19" i="13"/>
  <c r="H19" i="13"/>
  <c r="I19" i="13"/>
  <c r="J19" i="13"/>
  <c r="K19" i="13"/>
  <c r="L19" i="13"/>
  <c r="D19" i="13"/>
  <c r="M42" i="26"/>
  <c r="F35" i="24" s="1"/>
  <c r="M43" i="26"/>
  <c r="J48" i="4"/>
  <c r="C27" i="9" s="1"/>
  <c r="D27" i="9" s="1"/>
  <c r="E27" i="9" s="1"/>
  <c r="F27" i="9" s="1"/>
  <c r="G27" i="9" s="1"/>
  <c r="H27" i="9" s="1"/>
  <c r="I27" i="9" s="1"/>
  <c r="J27" i="9" s="1"/>
  <c r="K27" i="9" s="1"/>
  <c r="L27" i="9" s="1"/>
  <c r="C66" i="9" s="1"/>
  <c r="D66" i="9" s="1"/>
  <c r="E66" i="9" s="1"/>
  <c r="F66" i="9" s="1"/>
  <c r="G66" i="9" s="1"/>
  <c r="H66" i="9" s="1"/>
  <c r="I66" i="9" s="1"/>
  <c r="J66" i="9" s="1"/>
  <c r="K66" i="9" s="1"/>
  <c r="L66" i="9" s="1"/>
  <c r="E12" i="48"/>
  <c r="I8" i="12"/>
  <c r="I9" i="12"/>
  <c r="I10" i="12"/>
  <c r="I7" i="12"/>
  <c r="E11" i="48"/>
  <c r="E10" i="48"/>
  <c r="E9" i="48"/>
  <c r="I36" i="11"/>
  <c r="I37" i="11" s="1"/>
  <c r="J33" i="11" s="1"/>
  <c r="O40" i="11" s="1"/>
  <c r="C13" i="9" s="1"/>
  <c r="D13" i="9" s="1"/>
  <c r="E13" i="9" s="1"/>
  <c r="F13" i="9" s="1"/>
  <c r="G13" i="9" s="1"/>
  <c r="H13" i="9" s="1"/>
  <c r="I13" i="9" s="1"/>
  <c r="J13" i="9" s="1"/>
  <c r="K13" i="9" s="1"/>
  <c r="L13" i="9" s="1"/>
  <c r="C52" i="9" s="1"/>
  <c r="D52" i="9" s="1"/>
  <c r="E52" i="9" s="1"/>
  <c r="F52" i="9" s="1"/>
  <c r="G52" i="9" s="1"/>
  <c r="H52" i="9" s="1"/>
  <c r="I52" i="9" s="1"/>
  <c r="J52" i="9" s="1"/>
  <c r="K52" i="9" s="1"/>
  <c r="L52" i="9" s="1"/>
  <c r="D36" i="11"/>
  <c r="D37" i="11" s="1"/>
  <c r="M7" i="42"/>
  <c r="M20" i="42" s="1"/>
  <c r="F21" i="42"/>
  <c r="F20" i="42"/>
  <c r="F19" i="42"/>
  <c r="F18" i="42"/>
  <c r="F17" i="42"/>
  <c r="F16" i="42"/>
  <c r="F15" i="42"/>
  <c r="F14" i="42"/>
  <c r="F13" i="42"/>
  <c r="F12" i="42"/>
  <c r="F38" i="42"/>
  <c r="E44" i="11"/>
  <c r="H22" i="24"/>
  <c r="G22" i="24"/>
  <c r="F22" i="24"/>
  <c r="E22" i="24"/>
  <c r="D22" i="24"/>
  <c r="C22" i="24"/>
  <c r="I46" i="23"/>
  <c r="H26" i="24" s="1"/>
  <c r="G43" i="23"/>
  <c r="F43" i="23"/>
  <c r="F45" i="23" s="1"/>
  <c r="F25" i="24" s="1"/>
  <c r="E43" i="23"/>
  <c r="E45" i="23" s="1"/>
  <c r="E25" i="24" s="1"/>
  <c r="D43" i="23"/>
  <c r="D46" i="23" s="1"/>
  <c r="D26" i="24" s="1"/>
  <c r="C43" i="23"/>
  <c r="D9" i="47"/>
  <c r="M23" i="11"/>
  <c r="N23" i="11" s="1"/>
  <c r="M22" i="11"/>
  <c r="M21" i="11"/>
  <c r="M20" i="11"/>
  <c r="N20" i="11" s="1"/>
  <c r="M19" i="11"/>
  <c r="M18" i="11"/>
  <c r="N18" i="11" s="1"/>
  <c r="M17" i="11"/>
  <c r="N17" i="11" s="1"/>
  <c r="M16" i="11"/>
  <c r="N16" i="11" s="1"/>
  <c r="M15" i="11"/>
  <c r="N15" i="11" s="1"/>
  <c r="M14" i="11"/>
  <c r="M13" i="11"/>
  <c r="N13" i="11" s="1"/>
  <c r="M12" i="11"/>
  <c r="N12" i="11" s="1"/>
  <c r="M11" i="11"/>
  <c r="N11" i="11"/>
  <c r="M10" i="11"/>
  <c r="N10" i="11" s="1"/>
  <c r="M9" i="11"/>
  <c r="N9" i="11" s="1"/>
  <c r="M8" i="11"/>
  <c r="M7" i="11"/>
  <c r="N7" i="11" s="1"/>
  <c r="M6" i="11"/>
  <c r="F48" i="30"/>
  <c r="F47" i="30"/>
  <c r="F46" i="30"/>
  <c r="F45" i="30"/>
  <c r="F44" i="30"/>
  <c r="F43" i="30"/>
  <c r="F42" i="30"/>
  <c r="F41" i="30"/>
  <c r="F40" i="30"/>
  <c r="F39" i="30"/>
  <c r="F38" i="30"/>
  <c r="F37" i="30"/>
  <c r="F36" i="30"/>
  <c r="F35" i="30"/>
  <c r="F34" i="30"/>
  <c r="F33" i="30"/>
  <c r="F32" i="30"/>
  <c r="J31" i="4" s="1"/>
  <c r="F31" i="30"/>
  <c r="F30" i="30"/>
  <c r="F29" i="30"/>
  <c r="F28" i="30"/>
  <c r="F27" i="30"/>
  <c r="F26" i="30"/>
  <c r="F25" i="30"/>
  <c r="F24" i="30"/>
  <c r="F23" i="30"/>
  <c r="F22" i="30"/>
  <c r="F21" i="30"/>
  <c r="F20" i="30"/>
  <c r="F19" i="30"/>
  <c r="F18" i="30"/>
  <c r="F17" i="30"/>
  <c r="F16" i="30"/>
  <c r="F9" i="42"/>
  <c r="F12" i="30"/>
  <c r="F11" i="30"/>
  <c r="F9" i="30"/>
  <c r="F8" i="30"/>
  <c r="F7" i="30"/>
  <c r="F6" i="30"/>
  <c r="F5" i="30"/>
  <c r="F4" i="30"/>
  <c r="D42" i="24"/>
  <c r="D41" i="24"/>
  <c r="D117" i="24"/>
  <c r="B117" i="24"/>
  <c r="D116" i="24"/>
  <c r="D115" i="24"/>
  <c r="D113" i="24"/>
  <c r="D112" i="24"/>
  <c r="D43" i="24" s="1"/>
  <c r="D111" i="24"/>
  <c r="D110" i="24"/>
  <c r="D109" i="24"/>
  <c r="D108" i="24"/>
  <c r="F39" i="26"/>
  <c r="G78" i="9"/>
  <c r="D46" i="24"/>
  <c r="F7" i="42"/>
  <c r="M27" i="34"/>
  <c r="F27" i="34"/>
  <c r="D7" i="19"/>
  <c r="B7" i="19"/>
  <c r="D7" i="18"/>
  <c r="B7" i="18"/>
  <c r="D7" i="17"/>
  <c r="B7" i="17"/>
  <c r="D7" i="16"/>
  <c r="B7" i="16"/>
  <c r="B3" i="31"/>
  <c r="H51" i="12"/>
  <c r="H49" i="12"/>
  <c r="H45" i="12"/>
  <c r="E49" i="30"/>
  <c r="E53" i="30" s="1"/>
  <c r="D49" i="30"/>
  <c r="D53" i="30" s="1"/>
  <c r="E13" i="30"/>
  <c r="E52" i="30" s="1"/>
  <c r="D13" i="30"/>
  <c r="D52" i="30" s="1"/>
  <c r="C9" i="24"/>
  <c r="A12" i="13"/>
  <c r="A13" i="13"/>
  <c r="A14" i="13"/>
  <c r="A11" i="13"/>
  <c r="H8" i="12"/>
  <c r="H9" i="12"/>
  <c r="H10" i="12"/>
  <c r="H11" i="12"/>
  <c r="H7" i="12"/>
  <c r="H40" i="12"/>
  <c r="L54" i="13" s="1"/>
  <c r="A76" i="24"/>
  <c r="A75" i="24"/>
  <c r="A74" i="24"/>
  <c r="A73" i="24"/>
  <c r="A54" i="13"/>
  <c r="A53" i="13"/>
  <c r="A52" i="13"/>
  <c r="A51" i="13"/>
  <c r="G18" i="28"/>
  <c r="E10" i="28"/>
  <c r="B6" i="28"/>
  <c r="F16" i="19"/>
  <c r="B23" i="19" s="1"/>
  <c r="C16" i="19"/>
  <c r="D6" i="19"/>
  <c r="B6" i="19"/>
  <c r="B5" i="19"/>
  <c r="F16" i="18"/>
  <c r="C16" i="18"/>
  <c r="D6" i="18"/>
  <c r="B6" i="18"/>
  <c r="B5" i="18"/>
  <c r="C16" i="16"/>
  <c r="F16" i="17"/>
  <c r="C16" i="17"/>
  <c r="D6" i="17"/>
  <c r="B6" i="17"/>
  <c r="B5" i="17"/>
  <c r="F16" i="16"/>
  <c r="D6" i="16"/>
  <c r="B6" i="16"/>
  <c r="B5" i="16"/>
  <c r="C2" i="13"/>
  <c r="C42" i="13" s="1"/>
  <c r="C3" i="9"/>
  <c r="C42" i="9" s="1"/>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E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D8" i="47"/>
  <c r="D7" i="47"/>
  <c r="D6" i="47"/>
  <c r="D12" i="47" s="1"/>
  <c r="D5" i="47"/>
  <c r="G31" i="23"/>
  <c r="F31" i="23"/>
  <c r="E31" i="23"/>
  <c r="D31" i="23"/>
  <c r="C31" i="23"/>
  <c r="K26" i="23" s="1"/>
  <c r="E23" i="11"/>
  <c r="E22" i="11"/>
  <c r="E21" i="11"/>
  <c r="E20" i="11"/>
  <c r="E19" i="11"/>
  <c r="E18" i="11"/>
  <c r="E17" i="11"/>
  <c r="E16" i="11"/>
  <c r="E15" i="11"/>
  <c r="E14" i="11"/>
  <c r="E13" i="11"/>
  <c r="E12" i="11"/>
  <c r="E11" i="11"/>
  <c r="E10" i="11"/>
  <c r="E9" i="11"/>
  <c r="E8" i="11"/>
  <c r="E7" i="11"/>
  <c r="E6" i="11"/>
  <c r="J23" i="11"/>
  <c r="K23" i="11" s="1"/>
  <c r="J22" i="11"/>
  <c r="K22" i="11" s="1"/>
  <c r="J21" i="11"/>
  <c r="K21" i="11" s="1"/>
  <c r="J20" i="11"/>
  <c r="J19" i="11"/>
  <c r="J18" i="11"/>
  <c r="K18" i="11" s="1"/>
  <c r="J17" i="11"/>
  <c r="J16" i="11"/>
  <c r="J15" i="11"/>
  <c r="J14" i="11"/>
  <c r="K14" i="11" s="1"/>
  <c r="J13" i="11"/>
  <c r="K13" i="11" s="1"/>
  <c r="P13" i="11" s="1"/>
  <c r="J12" i="11"/>
  <c r="J11" i="11"/>
  <c r="J10" i="11"/>
  <c r="K10" i="11" s="1"/>
  <c r="J9" i="11"/>
  <c r="O9" i="11" s="1"/>
  <c r="K9" i="11"/>
  <c r="J8" i="11"/>
  <c r="K8" i="11" s="1"/>
  <c r="J7" i="11"/>
  <c r="K7" i="11" s="1"/>
  <c r="J6" i="11"/>
  <c r="K6" i="11" s="1"/>
  <c r="I23" i="11"/>
  <c r="I22" i="11"/>
  <c r="I21" i="11"/>
  <c r="I20" i="11"/>
  <c r="I19" i="11"/>
  <c r="I18" i="11"/>
  <c r="I17" i="11"/>
  <c r="I16" i="11"/>
  <c r="I15" i="11"/>
  <c r="I14" i="11"/>
  <c r="I13" i="11"/>
  <c r="I12" i="11"/>
  <c r="I11" i="11"/>
  <c r="I10" i="11"/>
  <c r="I9" i="11"/>
  <c r="I8" i="11"/>
  <c r="I7" i="11"/>
  <c r="I6" i="11"/>
  <c r="A24" i="11"/>
  <c r="J38" i="11"/>
  <c r="O41" i="11" s="1"/>
  <c r="C14" i="9" s="1"/>
  <c r="D14" i="9" s="1"/>
  <c r="E14" i="9" s="1"/>
  <c r="F14" i="9" s="1"/>
  <c r="G14" i="9" s="1"/>
  <c r="H14" i="9" s="1"/>
  <c r="I14" i="9" s="1"/>
  <c r="J14" i="9" s="1"/>
  <c r="K14" i="9" s="1"/>
  <c r="L14" i="9" s="1"/>
  <c r="C53" i="9" s="1"/>
  <c r="D53" i="9" s="1"/>
  <c r="E53" i="9" s="1"/>
  <c r="F53" i="9" s="1"/>
  <c r="G53" i="9" s="1"/>
  <c r="H53" i="9" s="1"/>
  <c r="I53" i="9" s="1"/>
  <c r="J53" i="9" s="1"/>
  <c r="K53" i="9" s="1"/>
  <c r="L53" i="9" s="1"/>
  <c r="C72" i="13"/>
  <c r="C60" i="13"/>
  <c r="C59" i="13"/>
  <c r="M59" i="13" s="1"/>
  <c r="F5" i="16"/>
  <c r="F5" i="17"/>
  <c r="F5" i="18"/>
  <c r="E17" i="4"/>
  <c r="J42" i="4" s="1"/>
  <c r="L78" i="9"/>
  <c r="K78" i="9"/>
  <c r="J78" i="9"/>
  <c r="I78" i="9"/>
  <c r="H78" i="9"/>
  <c r="F78" i="9"/>
  <c r="E78" i="9"/>
  <c r="D78" i="9"/>
  <c r="C78" i="9"/>
  <c r="N21" i="11"/>
  <c r="N19" i="11"/>
  <c r="F14" i="19"/>
  <c r="B14" i="19" s="1"/>
  <c r="F13" i="19"/>
  <c r="B13" i="19" s="1"/>
  <c r="B12" i="19"/>
  <c r="B11" i="19"/>
  <c r="F14" i="18"/>
  <c r="C14" i="18" s="1"/>
  <c r="F13" i="18"/>
  <c r="C13" i="18" s="1"/>
  <c r="C12" i="18"/>
  <c r="F14" i="17"/>
  <c r="C14" i="17"/>
  <c r="F13" i="17"/>
  <c r="C13" i="17" s="1"/>
  <c r="C12" i="17"/>
  <c r="A24" i="19"/>
  <c r="F5" i="19"/>
  <c r="A24" i="18"/>
  <c r="A24" i="17"/>
  <c r="A25" i="17" s="1"/>
  <c r="C12" i="16"/>
  <c r="F14" i="16"/>
  <c r="C14" i="16" s="1"/>
  <c r="F13" i="16"/>
  <c r="C13" i="16" s="1"/>
  <c r="A25" i="19"/>
  <c r="A24" i="16"/>
  <c r="A25" i="16"/>
  <c r="A26" i="16" s="1"/>
  <c r="J14" i="13"/>
  <c r="K54" i="13"/>
  <c r="M14" i="13"/>
  <c r="K14" i="13"/>
  <c r="H22" i="12"/>
  <c r="I52" i="12"/>
  <c r="I41" i="12"/>
  <c r="J42" i="11"/>
  <c r="O42" i="11" s="1"/>
  <c r="C15" i="9" s="1"/>
  <c r="D15" i="9" s="1"/>
  <c r="E15" i="9" s="1"/>
  <c r="F15" i="9" s="1"/>
  <c r="G15" i="9" s="1"/>
  <c r="H15" i="9" s="1"/>
  <c r="I15" i="9" s="1"/>
  <c r="J15" i="9" s="1"/>
  <c r="K15" i="9" s="1"/>
  <c r="L15" i="9" s="1"/>
  <c r="C54" i="9" s="1"/>
  <c r="D54" i="9" s="1"/>
  <c r="E54" i="9" s="1"/>
  <c r="F54" i="9" s="1"/>
  <c r="G54" i="9" s="1"/>
  <c r="H54" i="9" s="1"/>
  <c r="I54" i="9" s="1"/>
  <c r="J54" i="9" s="1"/>
  <c r="K54" i="9" s="1"/>
  <c r="L54" i="9" s="1"/>
  <c r="E41" i="11"/>
  <c r="E38" i="11"/>
  <c r="K17" i="4"/>
  <c r="J46" i="4" s="1"/>
  <c r="K33" i="4"/>
  <c r="K27" i="4"/>
  <c r="J47" i="4" s="1"/>
  <c r="C26" i="9" s="1"/>
  <c r="D26" i="9" s="1"/>
  <c r="E26" i="9" s="1"/>
  <c r="F26" i="9" s="1"/>
  <c r="G26" i="9" s="1"/>
  <c r="H26" i="9" s="1"/>
  <c r="I26" i="9" s="1"/>
  <c r="J26" i="9" s="1"/>
  <c r="K26" i="9" s="1"/>
  <c r="L26" i="9" s="1"/>
  <c r="C65" i="9" s="1"/>
  <c r="D65" i="9" s="1"/>
  <c r="E65" i="9" s="1"/>
  <c r="F65" i="9" s="1"/>
  <c r="G65" i="9" s="1"/>
  <c r="H65" i="9" s="1"/>
  <c r="I65" i="9" s="1"/>
  <c r="J65" i="9" s="1"/>
  <c r="K65" i="9" s="1"/>
  <c r="L65" i="9" s="1"/>
  <c r="E20" i="4"/>
  <c r="E23" i="4"/>
  <c r="E26" i="4"/>
  <c r="E29" i="4"/>
  <c r="M6" i="26"/>
  <c r="M24" i="26" s="1"/>
  <c r="F46" i="23"/>
  <c r="F26" i="24" s="1"/>
  <c r="O14" i="11"/>
  <c r="N14" i="11"/>
  <c r="D100" i="24"/>
  <c r="D114" i="24"/>
  <c r="D45" i="24"/>
  <c r="E86" i="24"/>
  <c r="A87" i="24"/>
  <c r="E68" i="24"/>
  <c r="M38" i="42"/>
  <c r="L26" i="23" l="1"/>
  <c r="C21" i="9"/>
  <c r="D21" i="9" s="1"/>
  <c r="E21" i="9" s="1"/>
  <c r="F21" i="9" s="1"/>
  <c r="G21" i="9" s="1"/>
  <c r="H21" i="9" s="1"/>
  <c r="I21" i="9" s="1"/>
  <c r="J21" i="9" s="1"/>
  <c r="K21" i="9" s="1"/>
  <c r="L21" i="9" s="1"/>
  <c r="C60" i="9" s="1"/>
  <c r="G46" i="23"/>
  <c r="D45" i="23"/>
  <c r="D25" i="24" s="1"/>
  <c r="P18" i="11"/>
  <c r="O21" i="11"/>
  <c r="P10" i="11"/>
  <c r="G45" i="23"/>
  <c r="G25" i="24" s="1"/>
  <c r="O13" i="11"/>
  <c r="O22" i="11"/>
  <c r="E32" i="4"/>
  <c r="J43" i="4" s="1"/>
  <c r="C22" i="9" s="1"/>
  <c r="D22" i="9" s="1"/>
  <c r="O11" i="11"/>
  <c r="B55" i="16"/>
  <c r="B24" i="16"/>
  <c r="B32" i="16"/>
  <c r="B40" i="16"/>
  <c r="B48" i="16"/>
  <c r="B59" i="16"/>
  <c r="B52" i="16"/>
  <c r="B60" i="16"/>
  <c r="B53" i="16"/>
  <c r="B56" i="16"/>
  <c r="B25" i="16"/>
  <c r="B33" i="16"/>
  <c r="B41" i="16"/>
  <c r="B49" i="16"/>
  <c r="B36" i="16"/>
  <c r="B37" i="16"/>
  <c r="B57" i="16"/>
  <c r="B26" i="16"/>
  <c r="B34" i="16"/>
  <c r="B42" i="16"/>
  <c r="B50" i="16"/>
  <c r="B28" i="16"/>
  <c r="B29" i="16"/>
  <c r="B58" i="16"/>
  <c r="B27" i="16"/>
  <c r="B35" i="16"/>
  <c r="B43" i="16"/>
  <c r="B51" i="16"/>
  <c r="B44" i="16"/>
  <c r="B45" i="16"/>
  <c r="B61" i="16"/>
  <c r="B30" i="16"/>
  <c r="B38" i="16"/>
  <c r="B46" i="16"/>
  <c r="B54" i="16"/>
  <c r="B62" i="16"/>
  <c r="B31" i="16"/>
  <c r="B39" i="16"/>
  <c r="B47" i="16"/>
  <c r="B23" i="16"/>
  <c r="H54" i="13"/>
  <c r="K13" i="34"/>
  <c r="B54" i="18"/>
  <c r="B62" i="18"/>
  <c r="B31" i="18"/>
  <c r="B39" i="18"/>
  <c r="B47" i="18"/>
  <c r="B35" i="18"/>
  <c r="B36" i="18"/>
  <c r="B55" i="18"/>
  <c r="B24" i="18"/>
  <c r="B32" i="18"/>
  <c r="B40" i="18"/>
  <c r="B48" i="18"/>
  <c r="B43" i="18"/>
  <c r="B51" i="18"/>
  <c r="B28" i="18"/>
  <c r="B56" i="18"/>
  <c r="B25" i="18"/>
  <c r="B33" i="18"/>
  <c r="B41" i="18"/>
  <c r="B49" i="18"/>
  <c r="B27" i="18"/>
  <c r="B44" i="18"/>
  <c r="B57" i="18"/>
  <c r="B26" i="18"/>
  <c r="B34" i="18"/>
  <c r="B42" i="18"/>
  <c r="B50" i="18"/>
  <c r="B58" i="18"/>
  <c r="B52" i="18"/>
  <c r="B59" i="18"/>
  <c r="B60" i="18"/>
  <c r="B29" i="18"/>
  <c r="B37" i="18"/>
  <c r="B45" i="18"/>
  <c r="B53" i="18"/>
  <c r="B61" i="18"/>
  <c r="B30" i="18"/>
  <c r="B38" i="18"/>
  <c r="B46" i="18"/>
  <c r="B23" i="18"/>
  <c r="P7" i="11"/>
  <c r="E46" i="23"/>
  <c r="E26" i="24" s="1"/>
  <c r="D23" i="24"/>
  <c r="I27" i="24"/>
  <c r="P9" i="11"/>
  <c r="P14" i="11"/>
  <c r="O18" i="11"/>
  <c r="N22" i="11"/>
  <c r="P22" i="11" s="1"/>
  <c r="E24" i="11"/>
  <c r="O10" i="11"/>
  <c r="O7" i="11"/>
  <c r="B23" i="17"/>
  <c r="B24" i="17"/>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I20" i="24"/>
  <c r="D54" i="30"/>
  <c r="K59" i="13"/>
  <c r="I59" i="13"/>
  <c r="D59" i="13"/>
  <c r="G59" i="13"/>
  <c r="L59" i="13"/>
  <c r="E59" i="13"/>
  <c r="J59" i="13"/>
  <c r="F59" i="13"/>
  <c r="H59" i="13"/>
  <c r="D93" i="24"/>
  <c r="D98" i="24"/>
  <c r="I12" i="12"/>
  <c r="K12" i="34" s="1"/>
  <c r="H12" i="12"/>
  <c r="K5" i="34" s="1"/>
  <c r="C15" i="17"/>
  <c r="F15" i="17" s="1"/>
  <c r="H38" i="12" s="1"/>
  <c r="J12" i="13" s="1"/>
  <c r="C15" i="18"/>
  <c r="F15" i="18" s="1"/>
  <c r="H39" i="12" s="1"/>
  <c r="H53" i="13" s="1"/>
  <c r="C15" i="16"/>
  <c r="F15" i="16" s="1"/>
  <c r="H37" i="12" s="1"/>
  <c r="H51" i="13" s="1"/>
  <c r="I14" i="13"/>
  <c r="F36" i="34"/>
  <c r="D22" i="48"/>
  <c r="K12" i="11"/>
  <c r="P12" i="11" s="1"/>
  <c r="O12" i="11"/>
  <c r="N8" i="11"/>
  <c r="P8" i="11" s="1"/>
  <c r="M24" i="11"/>
  <c r="G26" i="24"/>
  <c r="O17" i="11"/>
  <c r="K17" i="11"/>
  <c r="P17" i="11" s="1"/>
  <c r="A25" i="18"/>
  <c r="O20" i="11"/>
  <c r="K20" i="11"/>
  <c r="P20" i="11" s="1"/>
  <c r="G23" i="24"/>
  <c r="I17" i="24"/>
  <c r="D97" i="24"/>
  <c r="B15" i="19"/>
  <c r="F23" i="19" s="1"/>
  <c r="M5" i="42"/>
  <c r="M21" i="42" s="1"/>
  <c r="K15" i="11"/>
  <c r="P15" i="11" s="1"/>
  <c r="O15" i="11"/>
  <c r="D4" i="47"/>
  <c r="C23" i="24"/>
  <c r="H23" i="24"/>
  <c r="D44" i="24"/>
  <c r="K18" i="34"/>
  <c r="K11" i="11"/>
  <c r="P11" i="11" s="1"/>
  <c r="J24" i="11"/>
  <c r="K16" i="11"/>
  <c r="P16" i="11" s="1"/>
  <c r="O16" i="11"/>
  <c r="P21" i="11"/>
  <c r="I18" i="24"/>
  <c r="I21" i="24"/>
  <c r="F23" i="24"/>
  <c r="A27" i="16"/>
  <c r="A26" i="17"/>
  <c r="I19" i="24"/>
  <c r="J54" i="13"/>
  <c r="O8" i="11"/>
  <c r="N6" i="11"/>
  <c r="O6" i="11"/>
  <c r="G14" i="13"/>
  <c r="A26" i="19"/>
  <c r="B24" i="19"/>
  <c r="F54" i="13"/>
  <c r="I54" i="13"/>
  <c r="D14" i="13"/>
  <c r="D54" i="13"/>
  <c r="G54" i="13"/>
  <c r="L14" i="13"/>
  <c r="E54" i="13"/>
  <c r="H14" i="13"/>
  <c r="E14" i="13"/>
  <c r="F14" i="13"/>
  <c r="M54" i="13"/>
  <c r="F13" i="30"/>
  <c r="F52" i="30" s="1"/>
  <c r="F49" i="30"/>
  <c r="F53" i="30" s="1"/>
  <c r="E16" i="34" s="1"/>
  <c r="I22" i="24"/>
  <c r="P23" i="11"/>
  <c r="E23" i="24"/>
  <c r="E54" i="30"/>
  <c r="E55" i="30" s="1"/>
  <c r="E33" i="11"/>
  <c r="K19" i="11"/>
  <c r="P19" i="11" s="1"/>
  <c r="O19" i="11"/>
  <c r="O23" i="11"/>
  <c r="H52" i="12"/>
  <c r="K49" i="4"/>
  <c r="C25" i="9"/>
  <c r="O39" i="11"/>
  <c r="C12" i="9" s="1"/>
  <c r="D12" i="9" s="1"/>
  <c r="E12" i="9" s="1"/>
  <c r="F12" i="9" s="1"/>
  <c r="G12" i="9" s="1"/>
  <c r="H12" i="9" s="1"/>
  <c r="I12" i="9" s="1"/>
  <c r="J12" i="9" s="1"/>
  <c r="K12" i="9" s="1"/>
  <c r="L12" i="9" s="1"/>
  <c r="C51" i="9" s="1"/>
  <c r="D51" i="9" s="1"/>
  <c r="E51" i="9" s="1"/>
  <c r="F51" i="9" s="1"/>
  <c r="G51" i="9" s="1"/>
  <c r="H51" i="9" s="1"/>
  <c r="I51" i="9" s="1"/>
  <c r="J51" i="9" s="1"/>
  <c r="K51" i="9" s="1"/>
  <c r="L51" i="9" s="1"/>
  <c r="K25" i="34" l="1"/>
  <c r="K42" i="34"/>
  <c r="L34" i="34"/>
  <c r="D47" i="34"/>
  <c r="L36" i="34"/>
  <c r="K30" i="4"/>
  <c r="G38" i="30"/>
  <c r="G46" i="30"/>
  <c r="G23" i="30"/>
  <c r="G31" i="30"/>
  <c r="G16" i="30"/>
  <c r="G39" i="30"/>
  <c r="G47" i="30"/>
  <c r="G24" i="30"/>
  <c r="G32" i="30"/>
  <c r="G29" i="30"/>
  <c r="G37" i="30"/>
  <c r="G49" i="30"/>
  <c r="G55" i="30" s="1"/>
  <c r="G17" i="30"/>
  <c r="G40" i="30"/>
  <c r="G48" i="30"/>
  <c r="G25" i="30"/>
  <c r="G33" i="30"/>
  <c r="G41" i="30"/>
  <c r="G18" i="30"/>
  <c r="G26" i="30"/>
  <c r="G34" i="30"/>
  <c r="G42" i="30"/>
  <c r="G19" i="30"/>
  <c r="G27" i="30"/>
  <c r="G35" i="30"/>
  <c r="G43" i="30"/>
  <c r="G20" i="30"/>
  <c r="G28" i="30"/>
  <c r="G36" i="30"/>
  <c r="G44" i="30"/>
  <c r="G21" i="30"/>
  <c r="G45" i="30"/>
  <c r="G22" i="30"/>
  <c r="G30" i="30"/>
  <c r="E13" i="13"/>
  <c r="F13" i="13"/>
  <c r="E53" i="13"/>
  <c r="K39" i="23"/>
  <c r="L39" i="23"/>
  <c r="E38" i="4"/>
  <c r="I25" i="24"/>
  <c r="I26" i="24"/>
  <c r="H13" i="13"/>
  <c r="M13" i="13"/>
  <c r="C24" i="19"/>
  <c r="G13" i="13"/>
  <c r="F53" i="13"/>
  <c r="L53" i="13"/>
  <c r="E11" i="13"/>
  <c r="K51" i="13"/>
  <c r="I11" i="13"/>
  <c r="L52" i="13"/>
  <c r="G12" i="13"/>
  <c r="L12" i="13"/>
  <c r="M12" i="13"/>
  <c r="G52" i="13"/>
  <c r="H12" i="13"/>
  <c r="I12" i="13"/>
  <c r="E12" i="13"/>
  <c r="J52" i="13"/>
  <c r="K52" i="13"/>
  <c r="K12" i="13"/>
  <c r="D52" i="13"/>
  <c r="F23" i="17"/>
  <c r="E23" i="17" s="1"/>
  <c r="F52" i="13"/>
  <c r="M52" i="13"/>
  <c r="H52" i="13"/>
  <c r="H55" i="13" s="1"/>
  <c r="H80" i="13" s="1"/>
  <c r="M22" i="42"/>
  <c r="M23" i="42" s="1"/>
  <c r="M25" i="42" s="1"/>
  <c r="M32" i="42" s="1"/>
  <c r="G51" i="13"/>
  <c r="J11" i="13"/>
  <c r="M51" i="13"/>
  <c r="M11" i="13"/>
  <c r="D13" i="13"/>
  <c r="I53" i="13"/>
  <c r="F51" i="13"/>
  <c r="F23" i="16"/>
  <c r="E23" i="16" s="1"/>
  <c r="D51" i="13"/>
  <c r="J13" i="13"/>
  <c r="G53" i="13"/>
  <c r="K11" i="13"/>
  <c r="L51" i="13"/>
  <c r="C24" i="16"/>
  <c r="G11" i="13"/>
  <c r="C23" i="18"/>
  <c r="D11" i="13"/>
  <c r="M53" i="13"/>
  <c r="I13" i="13"/>
  <c r="I51" i="13"/>
  <c r="E51" i="13"/>
  <c r="F11" i="13"/>
  <c r="C23" i="16"/>
  <c r="J51" i="13"/>
  <c r="D53" i="13"/>
  <c r="J53" i="13"/>
  <c r="H41" i="12"/>
  <c r="E52" i="13"/>
  <c r="D12" i="13"/>
  <c r="H11" i="13"/>
  <c r="L11" i="13"/>
  <c r="K13" i="13"/>
  <c r="L13" i="13"/>
  <c r="K53" i="13"/>
  <c r="F24" i="18"/>
  <c r="F12" i="13"/>
  <c r="I52" i="13"/>
  <c r="E23" i="19"/>
  <c r="D25" i="9"/>
  <c r="C28" i="9"/>
  <c r="E17" i="34"/>
  <c r="F18" i="34" s="1"/>
  <c r="F54" i="30"/>
  <c r="F55" i="30" s="1"/>
  <c r="F23" i="18"/>
  <c r="I23" i="24"/>
  <c r="O38" i="11"/>
  <c r="J45" i="11"/>
  <c r="A28" i="16"/>
  <c r="E22" i="9"/>
  <c r="O24" i="11"/>
  <c r="K24" i="11"/>
  <c r="O33" i="11" s="1"/>
  <c r="A27" i="19"/>
  <c r="N24" i="11"/>
  <c r="O34" i="11" s="1"/>
  <c r="C7" i="9" s="1"/>
  <c r="D7" i="9" s="1"/>
  <c r="E7" i="9" s="1"/>
  <c r="F7" i="9" s="1"/>
  <c r="G7" i="9" s="1"/>
  <c r="H7" i="9" s="1"/>
  <c r="I7" i="9" s="1"/>
  <c r="J7" i="9" s="1"/>
  <c r="K7" i="9" s="1"/>
  <c r="L7" i="9" s="1"/>
  <c r="C46" i="9" s="1"/>
  <c r="D46" i="9" s="1"/>
  <c r="E46" i="9" s="1"/>
  <c r="F46" i="9" s="1"/>
  <c r="G46" i="9" s="1"/>
  <c r="H46" i="9" s="1"/>
  <c r="I46" i="9" s="1"/>
  <c r="J46" i="9" s="1"/>
  <c r="K46" i="9" s="1"/>
  <c r="L46" i="9" s="1"/>
  <c r="P6" i="11"/>
  <c r="P24" i="11" s="1"/>
  <c r="C23" i="17"/>
  <c r="F24" i="16"/>
  <c r="C25" i="16"/>
  <c r="A26" i="18"/>
  <c r="D60" i="9"/>
  <c r="A27" i="17"/>
  <c r="B25" i="19"/>
  <c r="F25" i="19" s="1"/>
  <c r="F24" i="19"/>
  <c r="F15" i="19"/>
  <c r="C23" i="19"/>
  <c r="K39" i="4" l="1"/>
  <c r="K50" i="4" s="1"/>
  <c r="E15" i="13"/>
  <c r="E40" i="13" s="1"/>
  <c r="F50" i="34"/>
  <c r="L48" i="34" s="1"/>
  <c r="M47" i="34" s="1"/>
  <c r="M51" i="34" s="1"/>
  <c r="D106" i="24"/>
  <c r="I15" i="13"/>
  <c r="I40" i="13" s="1"/>
  <c r="E24" i="16"/>
  <c r="E55" i="13"/>
  <c r="E80" i="13" s="1"/>
  <c r="K31" i="24"/>
  <c r="F42" i="42"/>
  <c r="C29" i="9"/>
  <c r="D29" i="9" s="1"/>
  <c r="E29" i="9" s="1"/>
  <c r="F29" i="9" s="1"/>
  <c r="G29" i="9" s="1"/>
  <c r="H29" i="9" s="1"/>
  <c r="I29" i="9" s="1"/>
  <c r="J29" i="9" s="1"/>
  <c r="K29" i="9" s="1"/>
  <c r="L29" i="9" s="1"/>
  <c r="C68" i="9" s="1"/>
  <c r="D68" i="9" s="1"/>
  <c r="E68" i="9" s="1"/>
  <c r="F68" i="9" s="1"/>
  <c r="G68" i="9" s="1"/>
  <c r="H68" i="9" s="1"/>
  <c r="I68" i="9" s="1"/>
  <c r="J68" i="9" s="1"/>
  <c r="K68" i="9" s="1"/>
  <c r="L68" i="9" s="1"/>
  <c r="M25" i="26"/>
  <c r="M26" i="26" s="1"/>
  <c r="M28" i="26" s="1"/>
  <c r="M37" i="26" s="1"/>
  <c r="F43" i="26"/>
  <c r="J15" i="13"/>
  <c r="J40" i="13" s="1"/>
  <c r="K55" i="13"/>
  <c r="K80" i="13" s="1"/>
  <c r="L55" i="13"/>
  <c r="L80" i="13" s="1"/>
  <c r="G55" i="13"/>
  <c r="G80" i="13" s="1"/>
  <c r="D23" i="16"/>
  <c r="M55" i="13"/>
  <c r="M80" i="13" s="1"/>
  <c r="G15" i="13"/>
  <c r="G40" i="13" s="1"/>
  <c r="F55" i="13"/>
  <c r="F80" i="13" s="1"/>
  <c r="H15" i="13"/>
  <c r="H40" i="13" s="1"/>
  <c r="D55" i="13"/>
  <c r="D80" i="13" s="1"/>
  <c r="K15" i="13"/>
  <c r="K40" i="13" s="1"/>
  <c r="M15" i="13"/>
  <c r="M40" i="13" s="1"/>
  <c r="L15" i="13"/>
  <c r="L40" i="13" s="1"/>
  <c r="J55" i="13"/>
  <c r="J80" i="13" s="1"/>
  <c r="F15" i="13"/>
  <c r="F40" i="13" s="1"/>
  <c r="D15" i="13"/>
  <c r="D40" i="13" s="1"/>
  <c r="I55" i="13"/>
  <c r="I80" i="13" s="1"/>
  <c r="D24" i="16"/>
  <c r="C24" i="18"/>
  <c r="F25" i="18"/>
  <c r="E25" i="18" s="1"/>
  <c r="E25" i="19"/>
  <c r="C25" i="19"/>
  <c r="F19" i="34"/>
  <c r="D23" i="17"/>
  <c r="A28" i="17"/>
  <c r="F22" i="9"/>
  <c r="A27" i="18"/>
  <c r="A28" i="19"/>
  <c r="C11" i="9"/>
  <c r="P43" i="11"/>
  <c r="E25" i="9"/>
  <c r="D28" i="9"/>
  <c r="F24" i="17"/>
  <c r="C25" i="17"/>
  <c r="C6" i="9"/>
  <c r="O35" i="11"/>
  <c r="P26" i="11"/>
  <c r="P27" i="11" s="1"/>
  <c r="E24" i="19"/>
  <c r="D24" i="19" s="1"/>
  <c r="D23" i="19"/>
  <c r="F25" i="16"/>
  <c r="C26" i="16"/>
  <c r="B26" i="19"/>
  <c r="P28" i="11"/>
  <c r="D47" i="24"/>
  <c r="A29" i="16"/>
  <c r="C24" i="17"/>
  <c r="E60" i="9"/>
  <c r="E23" i="18"/>
  <c r="E24" i="18"/>
  <c r="E7" i="48" l="1"/>
  <c r="D20" i="48" s="1"/>
  <c r="D25" i="19"/>
  <c r="C30" i="9"/>
  <c r="D30" i="9" s="1"/>
  <c r="E30" i="9" s="1"/>
  <c r="F30" i="9" s="1"/>
  <c r="G30" i="9" s="1"/>
  <c r="H30" i="9" s="1"/>
  <c r="I30" i="9" s="1"/>
  <c r="J30" i="9" s="1"/>
  <c r="K30" i="9" s="1"/>
  <c r="L30" i="9" s="1"/>
  <c r="C69" i="9" s="1"/>
  <c r="D69" i="9" s="1"/>
  <c r="E69" i="9" s="1"/>
  <c r="F69" i="9" s="1"/>
  <c r="G69" i="9" s="1"/>
  <c r="H69" i="9" s="1"/>
  <c r="I69" i="9" s="1"/>
  <c r="J69" i="9" s="1"/>
  <c r="K69" i="9" s="1"/>
  <c r="L69" i="9" s="1"/>
  <c r="C25" i="18"/>
  <c r="D25" i="18" s="1"/>
  <c r="F26" i="18"/>
  <c r="E26" i="18" s="1"/>
  <c r="D24" i="18"/>
  <c r="F20" i="34"/>
  <c r="F24" i="34" s="1"/>
  <c r="C8" i="9"/>
  <c r="D6" i="9"/>
  <c r="F25" i="9"/>
  <c r="E28" i="9"/>
  <c r="F26" i="19"/>
  <c r="C26" i="19"/>
  <c r="F26" i="16"/>
  <c r="E26" i="16" s="1"/>
  <c r="D26" i="16" s="1"/>
  <c r="A29" i="19"/>
  <c r="D23" i="18"/>
  <c r="A30" i="16"/>
  <c r="G22" i="9"/>
  <c r="D11" i="9"/>
  <c r="C16" i="9"/>
  <c r="F27" i="18"/>
  <c r="C27" i="18"/>
  <c r="A28" i="18"/>
  <c r="F25" i="17"/>
  <c r="E25" i="17" s="1"/>
  <c r="D25" i="17" s="1"/>
  <c r="C26" i="17"/>
  <c r="F60" i="9"/>
  <c r="C9" i="9"/>
  <c r="O36" i="11"/>
  <c r="P37" i="11" s="1"/>
  <c r="P44" i="11" s="1"/>
  <c r="D36" i="4" s="1"/>
  <c r="E35" i="4" s="1"/>
  <c r="E24" i="17"/>
  <c r="B27" i="19"/>
  <c r="F27" i="19" s="1"/>
  <c r="E25" i="16"/>
  <c r="A29" i="17"/>
  <c r="K8" i="34" l="1"/>
  <c r="E27" i="18"/>
  <c r="D27" i="18" s="1"/>
  <c r="C26" i="18"/>
  <c r="D26" i="18" s="1"/>
  <c r="M21" i="34"/>
  <c r="D94" i="24"/>
  <c r="A29" i="18"/>
  <c r="F28" i="18"/>
  <c r="E28" i="18" s="1"/>
  <c r="F27" i="16"/>
  <c r="E27" i="16" s="1"/>
  <c r="C28" i="16"/>
  <c r="E42" i="4"/>
  <c r="J44" i="4" s="1"/>
  <c r="K45" i="4" s="1"/>
  <c r="H22" i="9"/>
  <c r="E6" i="9"/>
  <c r="D8" i="9"/>
  <c r="F28" i="9"/>
  <c r="G25" i="9"/>
  <c r="E11" i="9"/>
  <c r="D16" i="9"/>
  <c r="C27" i="16"/>
  <c r="A30" i="17"/>
  <c r="D24" i="17"/>
  <c r="G60" i="9"/>
  <c r="A30" i="19"/>
  <c r="C10" i="9"/>
  <c r="C18" i="9" s="1"/>
  <c r="D25" i="16"/>
  <c r="F26" i="17"/>
  <c r="C27" i="19"/>
  <c r="A31" i="16"/>
  <c r="B28" i="19"/>
  <c r="F28" i="19" s="1"/>
  <c r="E28" i="19" s="1"/>
  <c r="E26" i="19"/>
  <c r="D26" i="19" s="1"/>
  <c r="E27" i="19"/>
  <c r="L23" i="34" l="1"/>
  <c r="L22" i="34" s="1"/>
  <c r="M30" i="34"/>
  <c r="F53" i="34" s="1"/>
  <c r="E54" i="34" s="1"/>
  <c r="F24" i="42"/>
  <c r="F33" i="42" s="1"/>
  <c r="A32" i="16"/>
  <c r="F27" i="17"/>
  <c r="E27" i="17" s="1"/>
  <c r="C28" i="17"/>
  <c r="E16" i="9"/>
  <c r="F11" i="9"/>
  <c r="A31" i="19"/>
  <c r="K52" i="4"/>
  <c r="C23" i="9"/>
  <c r="B29" i="19"/>
  <c r="F29" i="19" s="1"/>
  <c r="E29" i="19" s="1"/>
  <c r="D9" i="9"/>
  <c r="D10" i="9" s="1"/>
  <c r="D18" i="9" s="1"/>
  <c r="A30" i="18"/>
  <c r="F29" i="18"/>
  <c r="E29" i="18" s="1"/>
  <c r="I22" i="9"/>
  <c r="G28" i="9"/>
  <c r="H25" i="9"/>
  <c r="D27" i="19"/>
  <c r="E26" i="17"/>
  <c r="H60" i="9"/>
  <c r="F6" i="9"/>
  <c r="E8" i="9"/>
  <c r="F28" i="16"/>
  <c r="E28" i="16" s="1"/>
  <c r="D28" i="16" s="1"/>
  <c r="C29" i="16"/>
  <c r="C28" i="18"/>
  <c r="D28" i="18" s="1"/>
  <c r="A31" i="17"/>
  <c r="C27" i="17"/>
  <c r="D5" i="13"/>
  <c r="D27" i="16"/>
  <c r="C28" i="19"/>
  <c r="D46" i="34" l="1"/>
  <c r="J51" i="4"/>
  <c r="C29" i="18"/>
  <c r="D29" i="18" s="1"/>
  <c r="D96" i="24"/>
  <c r="C29" i="19"/>
  <c r="D29" i="19" s="1"/>
  <c r="E5" i="13"/>
  <c r="D27" i="17"/>
  <c r="I25" i="9"/>
  <c r="H28" i="9"/>
  <c r="D26" i="17"/>
  <c r="F16" i="9"/>
  <c r="G11" i="9"/>
  <c r="D28" i="19"/>
  <c r="G6" i="9"/>
  <c r="F8" i="9"/>
  <c r="J22" i="9"/>
  <c r="A32" i="19"/>
  <c r="F28" i="17"/>
  <c r="E28" i="17" s="1"/>
  <c r="D28" i="17" s="1"/>
  <c r="E9" i="9"/>
  <c r="E10" i="9" s="1"/>
  <c r="E18" i="9" s="1"/>
  <c r="D23" i="9"/>
  <c r="C24" i="9"/>
  <c r="C32" i="9" s="1"/>
  <c r="A33" i="16"/>
  <c r="F29" i="16"/>
  <c r="E29" i="16" s="1"/>
  <c r="D29" i="16" s="1"/>
  <c r="C30" i="16"/>
  <c r="A32" i="17"/>
  <c r="A31" i="18"/>
  <c r="F30" i="18"/>
  <c r="E30" i="18" s="1"/>
  <c r="I60" i="9"/>
  <c r="B30" i="19"/>
  <c r="F30" i="19" s="1"/>
  <c r="E30" i="19" s="1"/>
  <c r="F31" i="18" l="1"/>
  <c r="E31" i="18" s="1"/>
  <c r="A32" i="18"/>
  <c r="C30" i="19"/>
  <c r="G8" i="9"/>
  <c r="H6" i="9"/>
  <c r="F29" i="17"/>
  <c r="C30" i="17"/>
  <c r="A33" i="17"/>
  <c r="J60" i="9"/>
  <c r="A34" i="16"/>
  <c r="A33" i="19"/>
  <c r="B31" i="19"/>
  <c r="F31" i="19" s="1"/>
  <c r="E31" i="19" s="1"/>
  <c r="C30" i="18"/>
  <c r="D30" i="18" s="1"/>
  <c r="D6" i="13"/>
  <c r="D8" i="13" s="1"/>
  <c r="C35" i="9"/>
  <c r="I28" i="9"/>
  <c r="J25" i="9"/>
  <c r="F9" i="9"/>
  <c r="F10" i="9" s="1"/>
  <c r="F18" i="9" s="1"/>
  <c r="F5" i="13"/>
  <c r="F30" i="16"/>
  <c r="E23" i="9"/>
  <c r="D24" i="9"/>
  <c r="D32" i="9" s="1"/>
  <c r="C29" i="17"/>
  <c r="K22" i="9"/>
  <c r="H11" i="9"/>
  <c r="G16" i="9"/>
  <c r="D7" i="13" l="1"/>
  <c r="B32" i="19"/>
  <c r="F32" i="19" s="1"/>
  <c r="E32" i="19" s="1"/>
  <c r="C31" i="19"/>
  <c r="D31" i="19" s="1"/>
  <c r="K60" i="9"/>
  <c r="F30" i="17"/>
  <c r="C31" i="17"/>
  <c r="G9" i="9"/>
  <c r="G10" i="9" s="1"/>
  <c r="G18" i="9" s="1"/>
  <c r="L22" i="9"/>
  <c r="D30" i="19"/>
  <c r="K25" i="9"/>
  <c r="J28" i="9"/>
  <c r="I6" i="9"/>
  <c r="H8" i="9"/>
  <c r="F23" i="9"/>
  <c r="E24" i="9"/>
  <c r="E32" i="9" s="1"/>
  <c r="A34" i="19"/>
  <c r="A33" i="18"/>
  <c r="F32" i="18"/>
  <c r="E32" i="18" s="1"/>
  <c r="E30" i="16"/>
  <c r="D30" i="16" s="1"/>
  <c r="G5" i="13"/>
  <c r="F31" i="16"/>
  <c r="E31" i="16" s="1"/>
  <c r="C32" i="16"/>
  <c r="E29" i="17"/>
  <c r="D29" i="17" s="1"/>
  <c r="C31" i="18"/>
  <c r="D31" i="18" s="1"/>
  <c r="I11" i="9"/>
  <c r="H16" i="9"/>
  <c r="E6" i="13"/>
  <c r="E8" i="13" s="1"/>
  <c r="D35" i="9"/>
  <c r="A34" i="17"/>
  <c r="C31" i="16"/>
  <c r="A35" i="16"/>
  <c r="D16" i="13" l="1"/>
  <c r="H63" i="13"/>
  <c r="K23" i="13"/>
  <c r="I63" i="13"/>
  <c r="E27" i="13"/>
  <c r="L23" i="13"/>
  <c r="J63" i="13"/>
  <c r="E23" i="13"/>
  <c r="M23" i="13"/>
  <c r="G63" i="13"/>
  <c r="K63" i="13"/>
  <c r="F23" i="13"/>
  <c r="D23" i="13"/>
  <c r="D24" i="13" s="1"/>
  <c r="L63" i="13"/>
  <c r="G23" i="13"/>
  <c r="E63" i="13"/>
  <c r="M63" i="13"/>
  <c r="H23" i="13"/>
  <c r="D27" i="13"/>
  <c r="F63" i="13"/>
  <c r="D63" i="13"/>
  <c r="I23" i="13"/>
  <c r="D25" i="13"/>
  <c r="J23" i="13"/>
  <c r="B33" i="19"/>
  <c r="F33" i="19" s="1"/>
  <c r="E33" i="19" s="1"/>
  <c r="E20" i="13"/>
  <c r="E7" i="13"/>
  <c r="E16" i="13" s="1"/>
  <c r="E22" i="13" s="1"/>
  <c r="C32" i="19"/>
  <c r="D32" i="19" s="1"/>
  <c r="H5" i="13"/>
  <c r="A35" i="17"/>
  <c r="J11" i="9"/>
  <c r="I16" i="9"/>
  <c r="F6" i="13"/>
  <c r="F8" i="13" s="1"/>
  <c r="E35" i="9"/>
  <c r="A35" i="19"/>
  <c r="G23" i="9"/>
  <c r="F24" i="9"/>
  <c r="F32" i="9" s="1"/>
  <c r="C32" i="18"/>
  <c r="D32" i="18" s="1"/>
  <c r="H9" i="9"/>
  <c r="H10" i="9" s="1"/>
  <c r="H18" i="9" s="1"/>
  <c r="E30" i="17"/>
  <c r="D30" i="17" s="1"/>
  <c r="A36" i="16"/>
  <c r="F32" i="16"/>
  <c r="C33" i="16"/>
  <c r="A34" i="18"/>
  <c r="F33" i="18"/>
  <c r="E33" i="18" s="1"/>
  <c r="C33" i="18"/>
  <c r="I8" i="9"/>
  <c r="J6" i="9"/>
  <c r="L60" i="9"/>
  <c r="K28" i="9"/>
  <c r="L25" i="9"/>
  <c r="F31" i="17"/>
  <c r="E31" i="17" s="1"/>
  <c r="D31" i="17" s="1"/>
  <c r="D31" i="16"/>
  <c r="C61" i="9"/>
  <c r="F27" i="13" l="1"/>
  <c r="E25" i="13"/>
  <c r="D21" i="13"/>
  <c r="D22" i="13"/>
  <c r="C33" i="19"/>
  <c r="D33" i="19" s="1"/>
  <c r="E21" i="13"/>
  <c r="B34" i="19"/>
  <c r="F34" i="19" s="1"/>
  <c r="E34" i="19" s="1"/>
  <c r="E24" i="13"/>
  <c r="F7" i="13"/>
  <c r="F16" i="13" s="1"/>
  <c r="D33" i="18"/>
  <c r="K6" i="9"/>
  <c r="J8" i="9"/>
  <c r="A36" i="19"/>
  <c r="F32" i="17"/>
  <c r="C33" i="17"/>
  <c r="G6" i="13"/>
  <c r="F35" i="9"/>
  <c r="A35" i="18"/>
  <c r="F34" i="18"/>
  <c r="E34" i="18" s="1"/>
  <c r="A37" i="16"/>
  <c r="I9" i="9"/>
  <c r="I10" i="9" s="1"/>
  <c r="I18" i="9" s="1"/>
  <c r="L28" i="9"/>
  <c r="C64" i="9"/>
  <c r="H23" i="9"/>
  <c r="G24" i="9"/>
  <c r="G32" i="9" s="1"/>
  <c r="D61" i="9"/>
  <c r="F33" i="16"/>
  <c r="C34" i="16"/>
  <c r="A36" i="17"/>
  <c r="C32" i="17"/>
  <c r="I5" i="13"/>
  <c r="K11" i="9"/>
  <c r="J16" i="9"/>
  <c r="E32" i="16"/>
  <c r="D32" i="16" s="1"/>
  <c r="G8" i="13" l="1"/>
  <c r="G27" i="13"/>
  <c r="F22" i="13"/>
  <c r="F25" i="13"/>
  <c r="B35" i="19"/>
  <c r="F35" i="19" s="1"/>
  <c r="E35" i="19" s="1"/>
  <c r="C34" i="19"/>
  <c r="D34" i="19" s="1"/>
  <c r="F20" i="13"/>
  <c r="F21" i="13" s="1"/>
  <c r="D26" i="13"/>
  <c r="G7" i="13"/>
  <c r="G16" i="13" s="1"/>
  <c r="C34" i="18"/>
  <c r="D34" i="18" s="1"/>
  <c r="J5" i="13"/>
  <c r="E33" i="16"/>
  <c r="D33" i="16" s="1"/>
  <c r="A37" i="17"/>
  <c r="E61" i="9"/>
  <c r="A38" i="16"/>
  <c r="J9" i="9"/>
  <c r="J10" i="9" s="1"/>
  <c r="J18" i="9" s="1"/>
  <c r="H6" i="13"/>
  <c r="G35" i="9"/>
  <c r="I23" i="9"/>
  <c r="H24" i="9"/>
  <c r="H32" i="9" s="1"/>
  <c r="D64" i="9"/>
  <c r="C67" i="9"/>
  <c r="A37" i="19"/>
  <c r="E32" i="17"/>
  <c r="D32" i="17" s="1"/>
  <c r="L11" i="9"/>
  <c r="K16" i="9"/>
  <c r="A36" i="18"/>
  <c r="F35" i="18"/>
  <c r="E35" i="18" s="1"/>
  <c r="L6" i="9"/>
  <c r="K8" i="9"/>
  <c r="F34" i="16"/>
  <c r="E34" i="16" s="1"/>
  <c r="D34" i="16" s="1"/>
  <c r="C35" i="16"/>
  <c r="F33" i="17"/>
  <c r="E33" i="17" s="1"/>
  <c r="D33" i="17" s="1"/>
  <c r="H8" i="13" l="1"/>
  <c r="H27" i="13"/>
  <c r="G22" i="13"/>
  <c r="G25" i="13"/>
  <c r="B36" i="19"/>
  <c r="F36" i="19" s="1"/>
  <c r="E36" i="19" s="1"/>
  <c r="C35" i="19"/>
  <c r="D35" i="19" s="1"/>
  <c r="G20" i="13"/>
  <c r="G21" i="13" s="1"/>
  <c r="F24" i="13"/>
  <c r="H7" i="13"/>
  <c r="H16" i="13" s="1"/>
  <c r="F34" i="17"/>
  <c r="E34" i="17" s="1"/>
  <c r="C35" i="17"/>
  <c r="E64" i="9"/>
  <c r="D67" i="9"/>
  <c r="A39" i="16"/>
  <c r="C34" i="17"/>
  <c r="I6" i="13"/>
  <c r="H35" i="9"/>
  <c r="C50" i="9"/>
  <c r="L16" i="9"/>
  <c r="F61" i="9"/>
  <c r="C45" i="9"/>
  <c r="L8" i="9"/>
  <c r="F35" i="16"/>
  <c r="E35" i="16" s="1"/>
  <c r="D35" i="16" s="1"/>
  <c r="C36" i="16"/>
  <c r="C35" i="18"/>
  <c r="D35" i="18" s="1"/>
  <c r="A38" i="19"/>
  <c r="J23" i="9"/>
  <c r="I24" i="9"/>
  <c r="I32" i="9" s="1"/>
  <c r="A38" i="17"/>
  <c r="K9" i="9"/>
  <c r="K10" i="9" s="1"/>
  <c r="K18" i="9" s="1"/>
  <c r="K5" i="13"/>
  <c r="A37" i="18"/>
  <c r="F36" i="18"/>
  <c r="E36" i="18" s="1"/>
  <c r="I8" i="13" l="1"/>
  <c r="I27" i="13"/>
  <c r="H22" i="13"/>
  <c r="H25" i="13"/>
  <c r="B37" i="19"/>
  <c r="F37" i="19" s="1"/>
  <c r="E37" i="19" s="1"/>
  <c r="C36" i="19"/>
  <c r="D36" i="19" s="1"/>
  <c r="G24" i="13"/>
  <c r="H20" i="13"/>
  <c r="H21" i="13" s="1"/>
  <c r="E26" i="13"/>
  <c r="I7" i="13"/>
  <c r="I16" i="13" s="1"/>
  <c r="C36" i="18"/>
  <c r="D36" i="18" s="1"/>
  <c r="L5" i="13"/>
  <c r="A38" i="18"/>
  <c r="F37" i="18"/>
  <c r="E37" i="18" s="1"/>
  <c r="C47" i="9"/>
  <c r="D45" i="9"/>
  <c r="L9" i="9"/>
  <c r="L10" i="9" s="1"/>
  <c r="L18" i="9" s="1"/>
  <c r="D34" i="17"/>
  <c r="B38" i="19"/>
  <c r="F38" i="19" s="1"/>
  <c r="E38" i="19" s="1"/>
  <c r="A39" i="19"/>
  <c r="F35" i="17"/>
  <c r="E35" i="17" s="1"/>
  <c r="D35" i="17" s="1"/>
  <c r="C36" i="17"/>
  <c r="A39" i="17"/>
  <c r="A40" i="16"/>
  <c r="D50" i="9"/>
  <c r="C55" i="9"/>
  <c r="F64" i="9"/>
  <c r="E67" i="9"/>
  <c r="G61" i="9"/>
  <c r="J6" i="13"/>
  <c r="I35" i="9"/>
  <c r="K23" i="9"/>
  <c r="J24" i="9"/>
  <c r="J32" i="9" s="1"/>
  <c r="F36" i="16"/>
  <c r="E36" i="16" s="1"/>
  <c r="D36" i="16" s="1"/>
  <c r="C37" i="16"/>
  <c r="C37" i="19"/>
  <c r="D37" i="19" s="1"/>
  <c r="J8" i="13" l="1"/>
  <c r="J27" i="13"/>
  <c r="I22" i="13"/>
  <c r="I25" i="13"/>
  <c r="F26" i="13"/>
  <c r="H24" i="13"/>
  <c r="I20" i="13"/>
  <c r="I21" i="13" s="1"/>
  <c r="J7" i="13"/>
  <c r="J16" i="13" s="1"/>
  <c r="C37" i="18"/>
  <c r="D37" i="18" s="1"/>
  <c r="M5" i="13"/>
  <c r="E50" i="9"/>
  <c r="D55" i="9"/>
  <c r="A39" i="18"/>
  <c r="F38" i="18"/>
  <c r="E38" i="18" s="1"/>
  <c r="L23" i="9"/>
  <c r="K24" i="9"/>
  <c r="K32" i="9" s="1"/>
  <c r="G64" i="9"/>
  <c r="F67" i="9"/>
  <c r="A40" i="19"/>
  <c r="B39" i="19"/>
  <c r="F39" i="19" s="1"/>
  <c r="E39" i="19" s="1"/>
  <c r="C48" i="9"/>
  <c r="C49" i="9" s="1"/>
  <c r="C57" i="9" s="1"/>
  <c r="A40" i="17"/>
  <c r="H61" i="9"/>
  <c r="F37" i="16"/>
  <c r="E37" i="16" s="1"/>
  <c r="D37" i="16" s="1"/>
  <c r="C38" i="16"/>
  <c r="F36" i="17"/>
  <c r="C37" i="17"/>
  <c r="K6" i="13"/>
  <c r="J35" i="9"/>
  <c r="A41" i="16"/>
  <c r="C38" i="19"/>
  <c r="D38" i="19" s="1"/>
  <c r="E45" i="9"/>
  <c r="D47" i="9"/>
  <c r="J22" i="13" l="1"/>
  <c r="J25" i="13"/>
  <c r="K8" i="13"/>
  <c r="K27" i="13"/>
  <c r="G26" i="13"/>
  <c r="I24" i="13"/>
  <c r="J20" i="13"/>
  <c r="J21" i="13" s="1"/>
  <c r="K7" i="13"/>
  <c r="K16" i="13" s="1"/>
  <c r="C39" i="19"/>
  <c r="D39" i="19" s="1"/>
  <c r="A40" i="18"/>
  <c r="F39" i="18"/>
  <c r="E39" i="18" s="1"/>
  <c r="A42" i="16"/>
  <c r="H64" i="9"/>
  <c r="G67" i="9"/>
  <c r="L6" i="13"/>
  <c r="K35" i="9"/>
  <c r="E36" i="17"/>
  <c r="D36" i="17" s="1"/>
  <c r="A41" i="19"/>
  <c r="B40" i="19"/>
  <c r="F40" i="19" s="1"/>
  <c r="E40" i="19" s="1"/>
  <c r="F50" i="9"/>
  <c r="E55" i="9"/>
  <c r="D45" i="13"/>
  <c r="D48" i="9"/>
  <c r="D49" i="9" s="1"/>
  <c r="D57" i="9" s="1"/>
  <c r="C62" i="9"/>
  <c r="L24" i="9"/>
  <c r="L32" i="9" s="1"/>
  <c r="F37" i="17"/>
  <c r="C38" i="17"/>
  <c r="I61" i="9"/>
  <c r="E47" i="9"/>
  <c r="F45" i="9"/>
  <c r="C38" i="18"/>
  <c r="D38" i="18" s="1"/>
  <c r="F38" i="16"/>
  <c r="C39" i="16"/>
  <c r="A41" i="17"/>
  <c r="L8" i="13" l="1"/>
  <c r="L27" i="13"/>
  <c r="K22" i="13"/>
  <c r="K25" i="13"/>
  <c r="H26" i="13"/>
  <c r="K20" i="13"/>
  <c r="K21" i="13" s="1"/>
  <c r="I26" i="13"/>
  <c r="L7" i="13"/>
  <c r="L16" i="13" s="1"/>
  <c r="C40" i="19"/>
  <c r="D40" i="19" s="1"/>
  <c r="E45" i="13"/>
  <c r="C39" i="18"/>
  <c r="D39" i="18" s="1"/>
  <c r="E48" i="9"/>
  <c r="E49" i="9" s="1"/>
  <c r="E57" i="9" s="1"/>
  <c r="A43" i="16"/>
  <c r="H67" i="9"/>
  <c r="I64" i="9"/>
  <c r="J61" i="9"/>
  <c r="F38" i="17"/>
  <c r="C39" i="17"/>
  <c r="A42" i="17"/>
  <c r="M6" i="13"/>
  <c r="L35" i="9"/>
  <c r="A42" i="19"/>
  <c r="B41" i="19"/>
  <c r="F41" i="19" s="1"/>
  <c r="E41" i="19" s="1"/>
  <c r="E37" i="17"/>
  <c r="D37" i="17" s="1"/>
  <c r="A41" i="18"/>
  <c r="F40" i="18"/>
  <c r="E40" i="18" s="1"/>
  <c r="F39" i="16"/>
  <c r="G50" i="9"/>
  <c r="F55" i="9"/>
  <c r="E38" i="16"/>
  <c r="D38" i="16" s="1"/>
  <c r="F47" i="9"/>
  <c r="G45" i="9"/>
  <c r="D62" i="9"/>
  <c r="C63" i="9"/>
  <c r="C71" i="9" s="1"/>
  <c r="L22" i="13" l="1"/>
  <c r="L25" i="13"/>
  <c r="M8" i="13"/>
  <c r="M27" i="13"/>
  <c r="J24" i="13"/>
  <c r="L20" i="13"/>
  <c r="L21" i="13" s="1"/>
  <c r="M7" i="13"/>
  <c r="M16" i="13" s="1"/>
  <c r="F45" i="13"/>
  <c r="G47" i="9"/>
  <c r="H45" i="9"/>
  <c r="F48" i="9"/>
  <c r="F49" i="9" s="1"/>
  <c r="F57" i="9" s="1"/>
  <c r="C41" i="19"/>
  <c r="D41" i="19" s="1"/>
  <c r="K61" i="9"/>
  <c r="A44" i="16"/>
  <c r="A43" i="17"/>
  <c r="F39" i="17"/>
  <c r="E39" i="17" s="1"/>
  <c r="D39" i="17" s="1"/>
  <c r="C40" i="17"/>
  <c r="J64" i="9"/>
  <c r="I67" i="9"/>
  <c r="A43" i="19"/>
  <c r="B42" i="19"/>
  <c r="F42" i="19" s="1"/>
  <c r="E42" i="19" s="1"/>
  <c r="H50" i="9"/>
  <c r="G55" i="9"/>
  <c r="C40" i="18"/>
  <c r="D40" i="18" s="1"/>
  <c r="F40" i="16"/>
  <c r="E40" i="16" s="1"/>
  <c r="C41" i="16"/>
  <c r="A42" i="18"/>
  <c r="F41" i="18"/>
  <c r="E41" i="18" s="1"/>
  <c r="E38" i="17"/>
  <c r="D38" i="17" s="1"/>
  <c r="E39" i="16"/>
  <c r="D39" i="16" s="1"/>
  <c r="D46" i="13"/>
  <c r="C74" i="9"/>
  <c r="E62" i="9"/>
  <c r="D63" i="9"/>
  <c r="D71" i="9" s="1"/>
  <c r="C40" i="16"/>
  <c r="D48" i="13" l="1"/>
  <c r="D67" i="13"/>
  <c r="M22" i="13"/>
  <c r="M25" i="13"/>
  <c r="K24" i="13"/>
  <c r="M20" i="13"/>
  <c r="M21" i="13" s="1"/>
  <c r="J26" i="13"/>
  <c r="D47" i="13"/>
  <c r="D56" i="13" s="1"/>
  <c r="C41" i="18"/>
  <c r="D41" i="18" s="1"/>
  <c r="F62" i="9"/>
  <c r="E63" i="9"/>
  <c r="E71" i="9" s="1"/>
  <c r="K64" i="9"/>
  <c r="J67" i="9"/>
  <c r="G45" i="13"/>
  <c r="I50" i="9"/>
  <c r="H55" i="9"/>
  <c r="I45" i="9"/>
  <c r="H47" i="9"/>
  <c r="A43" i="18"/>
  <c r="F42" i="18"/>
  <c r="E42" i="18" s="1"/>
  <c r="G48" i="9"/>
  <c r="G49" i="9" s="1"/>
  <c r="G57" i="9" s="1"/>
  <c r="F41" i="16"/>
  <c r="E41" i="16" s="1"/>
  <c r="D41" i="16" s="1"/>
  <c r="C42" i="16"/>
  <c r="C42" i="19"/>
  <c r="D42" i="19" s="1"/>
  <c r="A45" i="16"/>
  <c r="F40" i="17"/>
  <c r="C41" i="17"/>
  <c r="D40" i="16"/>
  <c r="E46" i="13"/>
  <c r="D74" i="9"/>
  <c r="A44" i="19"/>
  <c r="B43" i="19"/>
  <c r="F43" i="19" s="1"/>
  <c r="E43" i="19" s="1"/>
  <c r="A44" i="17"/>
  <c r="L61" i="9"/>
  <c r="D62" i="13" l="1"/>
  <c r="D65" i="13"/>
  <c r="E48" i="13"/>
  <c r="E67" i="13"/>
  <c r="L24" i="13"/>
  <c r="K26" i="13"/>
  <c r="D60" i="13"/>
  <c r="D61" i="13" s="1"/>
  <c r="L26" i="13"/>
  <c r="E47" i="13"/>
  <c r="E56" i="13" s="1"/>
  <c r="A45" i="17"/>
  <c r="K67" i="9"/>
  <c r="L64" i="9"/>
  <c r="L67" i="9" s="1"/>
  <c r="A45" i="19"/>
  <c r="B44" i="19"/>
  <c r="F44" i="19" s="1"/>
  <c r="E44" i="19" s="1"/>
  <c r="F41" i="17"/>
  <c r="C42" i="17"/>
  <c r="F42" i="16"/>
  <c r="E42" i="16" s="1"/>
  <c r="D42" i="16" s="1"/>
  <c r="C43" i="16"/>
  <c r="A44" i="18"/>
  <c r="F43" i="18"/>
  <c r="E43" i="18" s="1"/>
  <c r="H48" i="9"/>
  <c r="H49" i="9" s="1"/>
  <c r="H57" i="9" s="1"/>
  <c r="I47" i="9"/>
  <c r="J45" i="9"/>
  <c r="H45" i="13"/>
  <c r="F46" i="13"/>
  <c r="E74" i="9"/>
  <c r="I55" i="9"/>
  <c r="J50" i="9"/>
  <c r="A46" i="16"/>
  <c r="C42" i="18"/>
  <c r="D42" i="18" s="1"/>
  <c r="G62" i="9"/>
  <c r="F63" i="9"/>
  <c r="F71" i="9" s="1"/>
  <c r="C43" i="19"/>
  <c r="D43" i="19" s="1"/>
  <c r="E40" i="17"/>
  <c r="D40" i="17" s="1"/>
  <c r="F48" i="13" l="1"/>
  <c r="F67" i="13"/>
  <c r="E62" i="13"/>
  <c r="E65" i="13"/>
  <c r="M24" i="13"/>
  <c r="E60" i="13"/>
  <c r="E61" i="13" s="1"/>
  <c r="F47" i="13"/>
  <c r="F56" i="13" s="1"/>
  <c r="C44" i="19"/>
  <c r="D44" i="19" s="1"/>
  <c r="I45" i="13"/>
  <c r="J55" i="9"/>
  <c r="K50" i="9"/>
  <c r="C43" i="18"/>
  <c r="D43" i="18" s="1"/>
  <c r="G46" i="13"/>
  <c r="F74" i="9"/>
  <c r="F42" i="17"/>
  <c r="C43" i="17"/>
  <c r="H62" i="9"/>
  <c r="G63" i="9"/>
  <c r="G71" i="9" s="1"/>
  <c r="A46" i="17"/>
  <c r="A45" i="18"/>
  <c r="F44" i="18"/>
  <c r="E44" i="18" s="1"/>
  <c r="I48" i="9"/>
  <c r="I49" i="9" s="1"/>
  <c r="I57" i="9" s="1"/>
  <c r="E41" i="17"/>
  <c r="D41" i="17" s="1"/>
  <c r="A46" i="19"/>
  <c r="B45" i="19"/>
  <c r="F45" i="19" s="1"/>
  <c r="E45" i="19" s="1"/>
  <c r="K45" i="9"/>
  <c r="J47" i="9"/>
  <c r="A47" i="16"/>
  <c r="F43" i="16"/>
  <c r="E43" i="16" s="1"/>
  <c r="D43" i="16" s="1"/>
  <c r="C44" i="16"/>
  <c r="G48" i="13" l="1"/>
  <c r="G67" i="13"/>
  <c r="F62" i="13"/>
  <c r="F65" i="13"/>
  <c r="F60" i="13"/>
  <c r="F61" i="13" s="1"/>
  <c r="M26" i="13"/>
  <c r="G47" i="13"/>
  <c r="G56" i="13" s="1"/>
  <c r="A47" i="19"/>
  <c r="B46" i="19"/>
  <c r="F46" i="19" s="1"/>
  <c r="E46" i="19" s="1"/>
  <c r="A48" i="16"/>
  <c r="A46" i="18"/>
  <c r="F45" i="18"/>
  <c r="E45" i="18" s="1"/>
  <c r="A47" i="17"/>
  <c r="J48" i="9"/>
  <c r="J49" i="9" s="1"/>
  <c r="J57" i="9" s="1"/>
  <c r="L45" i="9"/>
  <c r="L47" i="9" s="1"/>
  <c r="K47" i="9"/>
  <c r="F43" i="17"/>
  <c r="E43" i="17" s="1"/>
  <c r="D43" i="17" s="1"/>
  <c r="C44" i="17"/>
  <c r="K55" i="9"/>
  <c r="L50" i="9"/>
  <c r="L55" i="9" s="1"/>
  <c r="H46" i="13"/>
  <c r="G74" i="9"/>
  <c r="J45" i="13"/>
  <c r="E42" i="17"/>
  <c r="D42" i="17" s="1"/>
  <c r="F44" i="16"/>
  <c r="E44" i="16" s="1"/>
  <c r="D44" i="16" s="1"/>
  <c r="C45" i="19"/>
  <c r="D45" i="19" s="1"/>
  <c r="C44" i="18"/>
  <c r="D44" i="18" s="1"/>
  <c r="I62" i="9"/>
  <c r="H63" i="9"/>
  <c r="H71" i="9" s="1"/>
  <c r="G62" i="13" l="1"/>
  <c r="G65" i="13"/>
  <c r="H48" i="13"/>
  <c r="H67" i="13"/>
  <c r="C46" i="19"/>
  <c r="D64" i="13"/>
  <c r="G60" i="13"/>
  <c r="G61" i="13" s="1"/>
  <c r="H47" i="13"/>
  <c r="H56" i="13" s="1"/>
  <c r="D46" i="19"/>
  <c r="F45" i="16"/>
  <c r="E45" i="16" s="1"/>
  <c r="C46" i="16"/>
  <c r="A49" i="16"/>
  <c r="K48" i="9"/>
  <c r="K49" i="9" s="1"/>
  <c r="K57" i="9" s="1"/>
  <c r="J62" i="9"/>
  <c r="I63" i="9"/>
  <c r="I71" i="9" s="1"/>
  <c r="F44" i="17"/>
  <c r="E44" i="17" s="1"/>
  <c r="D44" i="17" s="1"/>
  <c r="C45" i="17"/>
  <c r="F46" i="18"/>
  <c r="E46" i="18" s="1"/>
  <c r="A47" i="18"/>
  <c r="C45" i="16"/>
  <c r="A48" i="19"/>
  <c r="B47" i="19"/>
  <c r="F47" i="19" s="1"/>
  <c r="E47" i="19" s="1"/>
  <c r="L48" i="9"/>
  <c r="L49" i="9" s="1"/>
  <c r="L57" i="9" s="1"/>
  <c r="I46" i="13"/>
  <c r="H74" i="9"/>
  <c r="K45" i="13"/>
  <c r="C45" i="18"/>
  <c r="D45" i="18" s="1"/>
  <c r="A48" i="17"/>
  <c r="H62" i="13" l="1"/>
  <c r="H65" i="13"/>
  <c r="I48" i="13"/>
  <c r="I67" i="13"/>
  <c r="H60" i="13"/>
  <c r="H61" i="13" s="1"/>
  <c r="D66" i="13"/>
  <c r="I47" i="13"/>
  <c r="I56" i="13" s="1"/>
  <c r="C47" i="19"/>
  <c r="D47" i="19" s="1"/>
  <c r="C46" i="18"/>
  <c r="D46" i="18" s="1"/>
  <c r="L45" i="13"/>
  <c r="A49" i="19"/>
  <c r="B48" i="19"/>
  <c r="F48" i="19" s="1"/>
  <c r="E48" i="19" s="1"/>
  <c r="A49" i="17"/>
  <c r="F45" i="17"/>
  <c r="E45" i="17" s="1"/>
  <c r="D45" i="17" s="1"/>
  <c r="C46" i="17"/>
  <c r="J46" i="13"/>
  <c r="I74" i="9"/>
  <c r="M45" i="13"/>
  <c r="K62" i="9"/>
  <c r="J63" i="9"/>
  <c r="J71" i="9" s="1"/>
  <c r="F47" i="18"/>
  <c r="E47" i="18" s="1"/>
  <c r="C47" i="18"/>
  <c r="A48" i="18"/>
  <c r="D45" i="16"/>
  <c r="A50" i="16"/>
  <c r="F46" i="16"/>
  <c r="I62" i="13" l="1"/>
  <c r="I65" i="13"/>
  <c r="J48" i="13"/>
  <c r="J67" i="13"/>
  <c r="E64" i="13"/>
  <c r="E66" i="13" s="1"/>
  <c r="I60" i="13"/>
  <c r="I61" i="13" s="1"/>
  <c r="J47" i="13"/>
  <c r="J56" i="13" s="1"/>
  <c r="A51" i="16"/>
  <c r="D47" i="18"/>
  <c r="F47" i="16"/>
  <c r="F46" i="17"/>
  <c r="E46" i="17" s="1"/>
  <c r="D46" i="17" s="1"/>
  <c r="C47" i="17"/>
  <c r="C47" i="16"/>
  <c r="K46" i="13"/>
  <c r="J74" i="9"/>
  <c r="C48" i="19"/>
  <c r="D48" i="19" s="1"/>
  <c r="A50" i="17"/>
  <c r="A50" i="19"/>
  <c r="B49" i="19"/>
  <c r="F49" i="19" s="1"/>
  <c r="E49" i="19" s="1"/>
  <c r="A49" i="18"/>
  <c r="F48" i="18"/>
  <c r="E48" i="18" s="1"/>
  <c r="L62" i="9"/>
  <c r="L63" i="9" s="1"/>
  <c r="L71" i="9" s="1"/>
  <c r="K63" i="9"/>
  <c r="K71" i="9" s="1"/>
  <c r="E46" i="16"/>
  <c r="D46" i="16" s="1"/>
  <c r="J62" i="13" l="1"/>
  <c r="J65" i="13"/>
  <c r="K48" i="13"/>
  <c r="K67" i="13"/>
  <c r="C48" i="18"/>
  <c r="D48" i="18" s="1"/>
  <c r="J60" i="13"/>
  <c r="J61" i="13" s="1"/>
  <c r="F64" i="13"/>
  <c r="K47" i="13"/>
  <c r="K56" i="13" s="1"/>
  <c r="M46" i="13"/>
  <c r="L74" i="9"/>
  <c r="A50" i="18"/>
  <c r="F49" i="18"/>
  <c r="E49" i="18" s="1"/>
  <c r="A51" i="17"/>
  <c r="A51" i="19"/>
  <c r="B50" i="19"/>
  <c r="F50" i="19" s="1"/>
  <c r="E50" i="19" s="1"/>
  <c r="E47" i="16"/>
  <c r="D47" i="16" s="1"/>
  <c r="F48" i="16"/>
  <c r="C49" i="16"/>
  <c r="F47" i="17"/>
  <c r="E47" i="17" s="1"/>
  <c r="D47" i="17" s="1"/>
  <c r="C48" i="17"/>
  <c r="L46" i="13"/>
  <c r="K74" i="9"/>
  <c r="C49" i="19"/>
  <c r="D49" i="19" s="1"/>
  <c r="C48" i="16"/>
  <c r="A52" i="16"/>
  <c r="K62" i="13" l="1"/>
  <c r="K65" i="13"/>
  <c r="L48" i="13"/>
  <c r="L67" i="13"/>
  <c r="M48" i="13"/>
  <c r="M67" i="13"/>
  <c r="C50" i="19"/>
  <c r="D50" i="19" s="1"/>
  <c r="K60" i="13"/>
  <c r="K61" i="13" s="1"/>
  <c r="F66" i="13"/>
  <c r="M47" i="13"/>
  <c r="M56" i="13" s="1"/>
  <c r="L47" i="13"/>
  <c r="L56" i="13" s="1"/>
  <c r="A51" i="18"/>
  <c r="F50" i="18"/>
  <c r="E50" i="18" s="1"/>
  <c r="C50" i="18"/>
  <c r="F49" i="16"/>
  <c r="A52" i="19"/>
  <c r="B51" i="19"/>
  <c r="F51" i="19" s="1"/>
  <c r="E51" i="19" s="1"/>
  <c r="E48" i="16"/>
  <c r="D48" i="16" s="1"/>
  <c r="F48" i="17"/>
  <c r="C49" i="17"/>
  <c r="A52" i="17"/>
  <c r="A53" i="16"/>
  <c r="C49" i="18"/>
  <c r="D49" i="18" s="1"/>
  <c r="L62" i="13" l="1"/>
  <c r="L65" i="13"/>
  <c r="M62" i="13"/>
  <c r="M65" i="13"/>
  <c r="C51" i="19"/>
  <c r="G64" i="13"/>
  <c r="G66" i="13" s="1"/>
  <c r="L60" i="13"/>
  <c r="L61" i="13" s="1"/>
  <c r="D51" i="19"/>
  <c r="A54" i="16"/>
  <c r="F50" i="16"/>
  <c r="A53" i="17"/>
  <c r="A53" i="19"/>
  <c r="B52" i="19"/>
  <c r="F52" i="19" s="1"/>
  <c r="E52" i="19" s="1"/>
  <c r="F51" i="18"/>
  <c r="E51" i="18" s="1"/>
  <c r="A52" i="18"/>
  <c r="E49" i="16"/>
  <c r="D49" i="16" s="1"/>
  <c r="D50" i="18"/>
  <c r="E48" i="17"/>
  <c r="D48" i="17" s="1"/>
  <c r="F49" i="17"/>
  <c r="E49" i="17" s="1"/>
  <c r="D49" i="17" s="1"/>
  <c r="C50" i="17"/>
  <c r="C50" i="16"/>
  <c r="H64" i="13" l="1"/>
  <c r="H66" i="13" s="1"/>
  <c r="M60" i="13"/>
  <c r="C52" i="19"/>
  <c r="D52" i="19" s="1"/>
  <c r="A54" i="19"/>
  <c r="B53" i="19"/>
  <c r="F53" i="19" s="1"/>
  <c r="E53" i="19" s="1"/>
  <c r="A53" i="18"/>
  <c r="F52" i="18"/>
  <c r="E52" i="18" s="1"/>
  <c r="A54" i="17"/>
  <c r="A55" i="16"/>
  <c r="F50" i="17"/>
  <c r="E50" i="17" s="1"/>
  <c r="D50" i="17" s="1"/>
  <c r="C51" i="17"/>
  <c r="E50" i="16"/>
  <c r="D50" i="16" s="1"/>
  <c r="F51" i="16"/>
  <c r="E51" i="16" s="1"/>
  <c r="C52" i="16"/>
  <c r="C51" i="18"/>
  <c r="D51" i="18" s="1"/>
  <c r="C51" i="16"/>
  <c r="M61" i="13" l="1"/>
  <c r="I64" i="13"/>
  <c r="I66" i="13"/>
  <c r="C52" i="18"/>
  <c r="D52" i="18" s="1"/>
  <c r="A56" i="16"/>
  <c r="A54" i="18"/>
  <c r="F53" i="18"/>
  <c r="E53" i="18" s="1"/>
  <c r="C53" i="19"/>
  <c r="D53" i="19" s="1"/>
  <c r="D51" i="16"/>
  <c r="A55" i="17"/>
  <c r="F52" i="16"/>
  <c r="C53" i="16"/>
  <c r="F51" i="17"/>
  <c r="C52" i="17"/>
  <c r="B54" i="19"/>
  <c r="F54" i="19" s="1"/>
  <c r="E54" i="19" s="1"/>
  <c r="A55" i="19"/>
  <c r="J64" i="13" l="1"/>
  <c r="A55" i="18"/>
  <c r="F54" i="18"/>
  <c r="E54" i="18" s="1"/>
  <c r="F52" i="17"/>
  <c r="C53" i="17"/>
  <c r="A56" i="19"/>
  <c r="B55" i="19"/>
  <c r="F55" i="19" s="1"/>
  <c r="E55" i="19" s="1"/>
  <c r="A56" i="17"/>
  <c r="C54" i="19"/>
  <c r="D54" i="19" s="1"/>
  <c r="F53" i="16"/>
  <c r="E53" i="16" s="1"/>
  <c r="D53" i="16" s="1"/>
  <c r="E51" i="17"/>
  <c r="D51" i="17" s="1"/>
  <c r="E52" i="16"/>
  <c r="D52" i="16" s="1"/>
  <c r="C53" i="18"/>
  <c r="D53" i="18" s="1"/>
  <c r="A57" i="16"/>
  <c r="J66" i="13" l="1"/>
  <c r="C55" i="19"/>
  <c r="D55" i="19" s="1"/>
  <c r="A57" i="17"/>
  <c r="F54" i="16"/>
  <c r="C55" i="16"/>
  <c r="C54" i="18"/>
  <c r="D54" i="18" s="1"/>
  <c r="C54" i="16"/>
  <c r="A56" i="18"/>
  <c r="F55" i="18"/>
  <c r="E55" i="18" s="1"/>
  <c r="F53" i="17"/>
  <c r="E53" i="17" s="1"/>
  <c r="D53" i="17" s="1"/>
  <c r="A58" i="16"/>
  <c r="A57" i="19"/>
  <c r="B56" i="19"/>
  <c r="F56" i="19" s="1"/>
  <c r="E56" i="19" s="1"/>
  <c r="E52" i="17"/>
  <c r="D52" i="17" s="1"/>
  <c r="K64" i="13" l="1"/>
  <c r="K66" i="13"/>
  <c r="C56" i="19"/>
  <c r="D56" i="19" s="1"/>
  <c r="C55" i="18"/>
  <c r="D55" i="18" s="1"/>
  <c r="A57" i="18"/>
  <c r="F56" i="18"/>
  <c r="E56" i="18" s="1"/>
  <c r="F54" i="17"/>
  <c r="C55" i="17"/>
  <c r="A58" i="17"/>
  <c r="C54" i="17"/>
  <c r="E54" i="16"/>
  <c r="D54" i="16" s="1"/>
  <c r="A59" i="16"/>
  <c r="A58" i="19"/>
  <c r="B57" i="19"/>
  <c r="F57" i="19" s="1"/>
  <c r="E57" i="19" s="1"/>
  <c r="F55" i="16"/>
  <c r="E55" i="16" s="1"/>
  <c r="D55" i="16" s="1"/>
  <c r="L64" i="13" l="1"/>
  <c r="E54" i="17"/>
  <c r="D54" i="17" s="1"/>
  <c r="A58" i="18"/>
  <c r="F57" i="18"/>
  <c r="E57" i="18" s="1"/>
  <c r="C57" i="18"/>
  <c r="C56" i="18"/>
  <c r="D56" i="18" s="1"/>
  <c r="A60" i="16"/>
  <c r="B58" i="19"/>
  <c r="F58" i="19" s="1"/>
  <c r="E58" i="19" s="1"/>
  <c r="A59" i="19"/>
  <c r="F56" i="16"/>
  <c r="E56" i="16" s="1"/>
  <c r="C57" i="16"/>
  <c r="A59" i="17"/>
  <c r="C56" i="16"/>
  <c r="C57" i="19"/>
  <c r="D57" i="19" s="1"/>
  <c r="F55" i="17"/>
  <c r="E55" i="17" s="1"/>
  <c r="D55" i="17" s="1"/>
  <c r="C56" i="17"/>
  <c r="L66" i="13" l="1"/>
  <c r="A60" i="17"/>
  <c r="F56" i="17"/>
  <c r="E56" i="17" s="1"/>
  <c r="D56" i="17" s="1"/>
  <c r="C57" i="17"/>
  <c r="D57" i="18"/>
  <c r="F57" i="16"/>
  <c r="E57" i="16" s="1"/>
  <c r="D57" i="16" s="1"/>
  <c r="A59" i="18"/>
  <c r="F58" i="18"/>
  <c r="E58" i="18" s="1"/>
  <c r="D56" i="16"/>
  <c r="A60" i="19"/>
  <c r="B59" i="19"/>
  <c r="F59" i="19" s="1"/>
  <c r="E59" i="19" s="1"/>
  <c r="A61" i="16"/>
  <c r="C58" i="19"/>
  <c r="D58" i="19" s="1"/>
  <c r="M64" i="13" l="1"/>
  <c r="M66" i="13" s="1"/>
  <c r="C59" i="19"/>
  <c r="D59" i="19" s="1"/>
  <c r="F59" i="18"/>
  <c r="E59" i="18" s="1"/>
  <c r="A60" i="18"/>
  <c r="A61" i="17"/>
  <c r="A62" i="16"/>
  <c r="F58" i="16"/>
  <c r="C58" i="16"/>
  <c r="A61" i="19"/>
  <c r="B60" i="19"/>
  <c r="F60" i="19" s="1"/>
  <c r="E60" i="19" s="1"/>
  <c r="C58" i="18"/>
  <c r="D58" i="18" s="1"/>
  <c r="F57" i="17"/>
  <c r="E57" i="17" s="1"/>
  <c r="D57" i="17" s="1"/>
  <c r="C58" i="17"/>
  <c r="F59" i="16" l="1"/>
  <c r="C60" i="19"/>
  <c r="D60" i="19" s="1"/>
  <c r="A63" i="16"/>
  <c r="A61" i="18"/>
  <c r="F60" i="18"/>
  <c r="E60" i="18" s="1"/>
  <c r="A62" i="17"/>
  <c r="F58" i="17"/>
  <c r="E58" i="17" s="1"/>
  <c r="D58" i="17" s="1"/>
  <c r="C59" i="17"/>
  <c r="E58" i="16"/>
  <c r="D58" i="16" s="1"/>
  <c r="A62" i="19"/>
  <c r="B61" i="19"/>
  <c r="F61" i="19" s="1"/>
  <c r="E61" i="19" s="1"/>
  <c r="C59" i="16"/>
  <c r="C59" i="18"/>
  <c r="D59" i="18" s="1"/>
  <c r="C60" i="18" l="1"/>
  <c r="D60" i="18" s="1"/>
  <c r="A63" i="19"/>
  <c r="B62" i="19"/>
  <c r="F62" i="19" s="1"/>
  <c r="E62" i="19" s="1"/>
  <c r="F59" i="17"/>
  <c r="C60" i="17"/>
  <c r="A64" i="16"/>
  <c r="F60" i="16"/>
  <c r="C60" i="16"/>
  <c r="A62" i="18"/>
  <c r="F61" i="18"/>
  <c r="E61" i="18" s="1"/>
  <c r="A63" i="17"/>
  <c r="E59" i="16"/>
  <c r="D59" i="16" s="1"/>
  <c r="C61" i="19"/>
  <c r="D61" i="19" s="1"/>
  <c r="C61" i="18" l="1"/>
  <c r="D61" i="18" s="1"/>
  <c r="F61" i="16"/>
  <c r="E61" i="16" s="1"/>
  <c r="C62" i="16"/>
  <c r="F60" i="17"/>
  <c r="C61" i="17"/>
  <c r="A63" i="18"/>
  <c r="F62" i="18"/>
  <c r="E62" i="18" s="1"/>
  <c r="A64" i="19"/>
  <c r="B63" i="19"/>
  <c r="F63" i="19" s="1"/>
  <c r="E63" i="19" s="1"/>
  <c r="E80" i="19" s="1"/>
  <c r="A64" i="17"/>
  <c r="E59" i="17"/>
  <c r="D59" i="17" s="1"/>
  <c r="C62" i="19"/>
  <c r="D62" i="19" s="1"/>
  <c r="A65" i="16"/>
  <c r="C61" i="16"/>
  <c r="E60" i="16"/>
  <c r="D60" i="16" s="1"/>
  <c r="C63" i="19" l="1"/>
  <c r="D63" i="19" s="1"/>
  <c r="D80" i="19" s="1"/>
  <c r="C62" i="18"/>
  <c r="D61" i="16"/>
  <c r="A65" i="19"/>
  <c r="B64" i="19"/>
  <c r="F64" i="19" s="1"/>
  <c r="E64" i="19" s="1"/>
  <c r="A65" i="17"/>
  <c r="F62" i="16"/>
  <c r="E62" i="16" s="1"/>
  <c r="D62" i="16" s="1"/>
  <c r="B63" i="16"/>
  <c r="C63" i="16" s="1"/>
  <c r="F61" i="17"/>
  <c r="E61" i="17" s="1"/>
  <c r="D61" i="17" s="1"/>
  <c r="C62" i="17"/>
  <c r="B63" i="18"/>
  <c r="F63" i="18" s="1"/>
  <c r="E63" i="18" s="1"/>
  <c r="E80" i="18" s="1"/>
  <c r="A64" i="18"/>
  <c r="D62" i="18"/>
  <c r="A66" i="16"/>
  <c r="E60" i="17"/>
  <c r="D60" i="17" s="1"/>
  <c r="C80" i="19" l="1"/>
  <c r="C63" i="18"/>
  <c r="D63" i="18" s="1"/>
  <c r="D80" i="18" s="1"/>
  <c r="C80" i="16"/>
  <c r="F63" i="16"/>
  <c r="B64" i="16"/>
  <c r="C64" i="16" s="1"/>
  <c r="A65" i="18"/>
  <c r="B64" i="18"/>
  <c r="F64" i="18" s="1"/>
  <c r="E64" i="18" s="1"/>
  <c r="A66" i="19"/>
  <c r="B65" i="19"/>
  <c r="F65" i="19" s="1"/>
  <c r="E65" i="19" s="1"/>
  <c r="A67" i="16"/>
  <c r="C64" i="19"/>
  <c r="D64" i="19" s="1"/>
  <c r="F62" i="17"/>
  <c r="B63" i="17"/>
  <c r="A66" i="17"/>
  <c r="C65" i="19" l="1"/>
  <c r="D65" i="19" s="1"/>
  <c r="C80" i="18"/>
  <c r="C64" i="18"/>
  <c r="D64" i="18" s="1"/>
  <c r="F64" i="16"/>
  <c r="E64" i="16" s="1"/>
  <c r="D64" i="16" s="1"/>
  <c r="B65" i="16"/>
  <c r="C65" i="16" s="1"/>
  <c r="A68" i="16"/>
  <c r="E62" i="17"/>
  <c r="D62" i="17" s="1"/>
  <c r="A67" i="17"/>
  <c r="A67" i="19"/>
  <c r="B66" i="19"/>
  <c r="F66" i="19" s="1"/>
  <c r="E66" i="19" s="1"/>
  <c r="F63" i="17"/>
  <c r="B64" i="17"/>
  <c r="C64" i="17" s="1"/>
  <c r="A66" i="18"/>
  <c r="B65" i="18"/>
  <c r="F65" i="18" s="1"/>
  <c r="E65" i="18" s="1"/>
  <c r="C63" i="17"/>
  <c r="E63" i="16"/>
  <c r="C65" i="18" l="1"/>
  <c r="D65" i="18" s="1"/>
  <c r="F64" i="17"/>
  <c r="B65" i="17"/>
  <c r="C65" i="17" s="1"/>
  <c r="A67" i="18"/>
  <c r="B66" i="18"/>
  <c r="F66" i="18" s="1"/>
  <c r="E66" i="18" s="1"/>
  <c r="C66" i="19"/>
  <c r="D66" i="19" s="1"/>
  <c r="E63" i="17"/>
  <c r="E80" i="17" s="1"/>
  <c r="A68" i="17"/>
  <c r="C80" i="17"/>
  <c r="A69" i="16"/>
  <c r="E80" i="16"/>
  <c r="D63" i="16"/>
  <c r="D80" i="16" s="1"/>
  <c r="F65" i="16"/>
  <c r="B66" i="16"/>
  <c r="C66" i="16" s="1"/>
  <c r="A68" i="19"/>
  <c r="B67" i="19"/>
  <c r="F67" i="19" s="1"/>
  <c r="E67" i="19" s="1"/>
  <c r="C67" i="19" l="1"/>
  <c r="D67" i="19" s="1"/>
  <c r="A69" i="17"/>
  <c r="A69" i="19"/>
  <c r="B68" i="19"/>
  <c r="F68" i="19" s="1"/>
  <c r="E68" i="19" s="1"/>
  <c r="C66" i="18"/>
  <c r="D66" i="18" s="1"/>
  <c r="E65" i="16"/>
  <c r="D65" i="16" s="1"/>
  <c r="A68" i="18"/>
  <c r="B67" i="18"/>
  <c r="F67" i="18" s="1"/>
  <c r="E67" i="18" s="1"/>
  <c r="A70" i="16"/>
  <c r="F65" i="17"/>
  <c r="E65" i="17" s="1"/>
  <c r="D65" i="17" s="1"/>
  <c r="B66" i="17"/>
  <c r="C66" i="17" s="1"/>
  <c r="D63" i="17"/>
  <c r="D80" i="17" s="1"/>
  <c r="E64" i="17"/>
  <c r="D64" i="17" s="1"/>
  <c r="F66" i="16"/>
  <c r="E66" i="16" s="1"/>
  <c r="D66" i="16" s="1"/>
  <c r="B67" i="16"/>
  <c r="C67" i="16" s="1"/>
  <c r="C68" i="19" l="1"/>
  <c r="D68" i="19" s="1"/>
  <c r="C67" i="18"/>
  <c r="D67" i="18" s="1"/>
  <c r="B69" i="19"/>
  <c r="F69" i="19" s="1"/>
  <c r="E69" i="19" s="1"/>
  <c r="A70" i="19"/>
  <c r="A71" i="16"/>
  <c r="A69" i="18"/>
  <c r="B68" i="18"/>
  <c r="F68" i="18" s="1"/>
  <c r="E68" i="18" s="1"/>
  <c r="A70" i="17"/>
  <c r="F67" i="16"/>
  <c r="B68" i="16"/>
  <c r="F66" i="17"/>
  <c r="E66" i="17" s="1"/>
  <c r="D66" i="17" s="1"/>
  <c r="B67" i="17"/>
  <c r="C67" i="17" s="1"/>
  <c r="C68" i="18" l="1"/>
  <c r="D68" i="18" s="1"/>
  <c r="C69" i="19"/>
  <c r="F68" i="16"/>
  <c r="E68" i="16" s="1"/>
  <c r="B69" i="16"/>
  <c r="D69" i="19"/>
  <c r="F67" i="17"/>
  <c r="B68" i="17"/>
  <c r="C68" i="17" s="1"/>
  <c r="C68" i="16"/>
  <c r="A71" i="19"/>
  <c r="B70" i="19"/>
  <c r="F70" i="19" s="1"/>
  <c r="E70" i="19" s="1"/>
  <c r="A70" i="18"/>
  <c r="B69" i="18"/>
  <c r="F69" i="18" s="1"/>
  <c r="E69" i="18" s="1"/>
  <c r="A71" i="17"/>
  <c r="A72" i="16"/>
  <c r="E67" i="16"/>
  <c r="D67" i="16" s="1"/>
  <c r="C70" i="19" l="1"/>
  <c r="D70" i="19" s="1"/>
  <c r="A71" i="18"/>
  <c r="B70" i="18"/>
  <c r="F70" i="18" s="1"/>
  <c r="E70" i="18" s="1"/>
  <c r="C69" i="18"/>
  <c r="D69" i="18" s="1"/>
  <c r="A72" i="17"/>
  <c r="F69" i="16"/>
  <c r="E69" i="16" s="1"/>
  <c r="B70" i="16"/>
  <c r="E67" i="17"/>
  <c r="D67" i="17" s="1"/>
  <c r="A72" i="19"/>
  <c r="B71" i="19"/>
  <c r="F71" i="19" s="1"/>
  <c r="E71" i="19" s="1"/>
  <c r="C71" i="19"/>
  <c r="C69" i="16"/>
  <c r="F68" i="17"/>
  <c r="E68" i="17" s="1"/>
  <c r="D68" i="17" s="1"/>
  <c r="B69" i="17"/>
  <c r="C69" i="17" s="1"/>
  <c r="A73" i="16"/>
  <c r="D68" i="16"/>
  <c r="C70" i="18" l="1"/>
  <c r="D70" i="18" s="1"/>
  <c r="A73" i="19"/>
  <c r="B72" i="19"/>
  <c r="F72" i="19" s="1"/>
  <c r="E72" i="19" s="1"/>
  <c r="C72" i="19"/>
  <c r="A73" i="17"/>
  <c r="F69" i="17"/>
  <c r="E69" i="17" s="1"/>
  <c r="D69" i="17" s="1"/>
  <c r="B70" i="17"/>
  <c r="A74" i="16"/>
  <c r="D71" i="19"/>
  <c r="B71" i="18"/>
  <c r="F71" i="18" s="1"/>
  <c r="E71" i="18" s="1"/>
  <c r="A72" i="18"/>
  <c r="F70" i="16"/>
  <c r="E70" i="16" s="1"/>
  <c r="B71" i="16"/>
  <c r="C71" i="16" s="1"/>
  <c r="D69" i="16"/>
  <c r="C70" i="16"/>
  <c r="C71" i="18" l="1"/>
  <c r="D71" i="18" s="1"/>
  <c r="D70" i="16"/>
  <c r="A73" i="18"/>
  <c r="B72" i="18"/>
  <c r="F72" i="18" s="1"/>
  <c r="E72" i="18" s="1"/>
  <c r="C72" i="18"/>
  <c r="F70" i="17"/>
  <c r="B71" i="17"/>
  <c r="C71" i="17" s="1"/>
  <c r="D72" i="19"/>
  <c r="A74" i="17"/>
  <c r="A75" i="16"/>
  <c r="F71" i="16"/>
  <c r="E71" i="16" s="1"/>
  <c r="D71" i="16" s="1"/>
  <c r="B72" i="16"/>
  <c r="C70" i="17"/>
  <c r="A74" i="19"/>
  <c r="B73" i="19"/>
  <c r="F73" i="19" s="1"/>
  <c r="E73" i="19" s="1"/>
  <c r="C73" i="19" l="1"/>
  <c r="D73" i="19" s="1"/>
  <c r="E70" i="17"/>
  <c r="D70" i="17" s="1"/>
  <c r="F71" i="17"/>
  <c r="B72" i="17"/>
  <c r="F72" i="16"/>
  <c r="B73" i="16"/>
  <c r="C72" i="16"/>
  <c r="A74" i="18"/>
  <c r="B73" i="18"/>
  <c r="F73" i="18" s="1"/>
  <c r="E73" i="18" s="1"/>
  <c r="A76" i="16"/>
  <c r="D72" i="18"/>
  <c r="A75" i="17"/>
  <c r="A75" i="19"/>
  <c r="B74" i="19"/>
  <c r="F74" i="19" s="1"/>
  <c r="E74" i="19" s="1"/>
  <c r="C73" i="18" l="1"/>
  <c r="D73" i="18" s="1"/>
  <c r="C74" i="19"/>
  <c r="A76" i="17"/>
  <c r="A75" i="18"/>
  <c r="B74" i="18"/>
  <c r="F74" i="18" s="1"/>
  <c r="E74" i="18" s="1"/>
  <c r="E72" i="16"/>
  <c r="D72" i="16" s="1"/>
  <c r="E72" i="17"/>
  <c r="F73" i="16"/>
  <c r="B74" i="16"/>
  <c r="C74" i="16" s="1"/>
  <c r="D74" i="19"/>
  <c r="F72" i="17"/>
  <c r="B73" i="17"/>
  <c r="C73" i="17" s="1"/>
  <c r="C72" i="17"/>
  <c r="A76" i="19"/>
  <c r="B75" i="19"/>
  <c r="F75" i="19" s="1"/>
  <c r="E75" i="19" s="1"/>
  <c r="C73" i="16"/>
  <c r="A77" i="16"/>
  <c r="E71" i="17"/>
  <c r="D71" i="17" s="1"/>
  <c r="C74" i="18" l="1"/>
  <c r="D74" i="18" s="1"/>
  <c r="C75" i="19"/>
  <c r="D75" i="19" s="1"/>
  <c r="D72" i="17"/>
  <c r="F74" i="16"/>
  <c r="E74" i="16" s="1"/>
  <c r="D74" i="16" s="1"/>
  <c r="B75" i="16"/>
  <c r="C75" i="16" s="1"/>
  <c r="A77" i="17"/>
  <c r="B76" i="19"/>
  <c r="F76" i="19" s="1"/>
  <c r="E76" i="19" s="1"/>
  <c r="A77" i="19"/>
  <c r="A78" i="16"/>
  <c r="F73" i="17"/>
  <c r="E73" i="17" s="1"/>
  <c r="D73" i="17" s="1"/>
  <c r="B74" i="17"/>
  <c r="C74" i="17" s="1"/>
  <c r="A76" i="18"/>
  <c r="B75" i="18"/>
  <c r="F75" i="18" s="1"/>
  <c r="E75" i="18" s="1"/>
  <c r="E73" i="16"/>
  <c r="D73" i="16" s="1"/>
  <c r="C76" i="19" l="1"/>
  <c r="D76" i="19" s="1"/>
  <c r="A77" i="18"/>
  <c r="B76" i="18"/>
  <c r="F76" i="18" s="1"/>
  <c r="E76" i="18" s="1"/>
  <c r="A78" i="17"/>
  <c r="F74" i="17"/>
  <c r="E74" i="17" s="1"/>
  <c r="D74" i="17" s="1"/>
  <c r="B75" i="17"/>
  <c r="A79" i="16"/>
  <c r="A78" i="19"/>
  <c r="B77" i="19"/>
  <c r="F77" i="19" s="1"/>
  <c r="E77" i="19" s="1"/>
  <c r="F75" i="16"/>
  <c r="E75" i="16" s="1"/>
  <c r="D75" i="16" s="1"/>
  <c r="B76" i="16"/>
  <c r="C75" i="18"/>
  <c r="D75" i="18" s="1"/>
  <c r="C76" i="18" l="1"/>
  <c r="D76" i="18" s="1"/>
  <c r="C77" i="19"/>
  <c r="D77" i="19" s="1"/>
  <c r="A79" i="17"/>
  <c r="F75" i="17"/>
  <c r="E75" i="17" s="1"/>
  <c r="B76" i="17"/>
  <c r="A79" i="19"/>
  <c r="B78" i="19"/>
  <c r="F78" i="19" s="1"/>
  <c r="E78" i="19" s="1"/>
  <c r="F76" i="16"/>
  <c r="E76" i="16" s="1"/>
  <c r="B77" i="16"/>
  <c r="C77" i="16" s="1"/>
  <c r="C76" i="16"/>
  <c r="B77" i="18"/>
  <c r="F77" i="18" s="1"/>
  <c r="E77" i="18" s="1"/>
  <c r="A78" i="18"/>
  <c r="C75" i="17"/>
  <c r="C77" i="18" l="1"/>
  <c r="D77" i="18" s="1"/>
  <c r="C78" i="19"/>
  <c r="D78" i="19" s="1"/>
  <c r="D75" i="17"/>
  <c r="F77" i="16"/>
  <c r="B78" i="16"/>
  <c r="A79" i="18"/>
  <c r="B78" i="18"/>
  <c r="F78" i="18" s="1"/>
  <c r="E78" i="18" s="1"/>
  <c r="F76" i="17"/>
  <c r="E76" i="17" s="1"/>
  <c r="B77" i="17"/>
  <c r="C76" i="17"/>
  <c r="D76" i="16"/>
  <c r="B79" i="19"/>
  <c r="F79" i="19" s="1"/>
  <c r="E79" i="19" s="1"/>
  <c r="C79" i="19" l="1"/>
  <c r="D79" i="19" s="1"/>
  <c r="B79" i="18"/>
  <c r="F79" i="18" s="1"/>
  <c r="E79" i="18" s="1"/>
  <c r="D76" i="17"/>
  <c r="F78" i="16"/>
  <c r="B79" i="16"/>
  <c r="F79" i="16" s="1"/>
  <c r="E77" i="16"/>
  <c r="D77" i="16" s="1"/>
  <c r="C78" i="18"/>
  <c r="D78" i="18" s="1"/>
  <c r="F77" i="17"/>
  <c r="B78" i="17"/>
  <c r="C77" i="17"/>
  <c r="C78" i="16"/>
  <c r="C79" i="18" l="1"/>
  <c r="D79" i="18" s="1"/>
  <c r="C79" i="16"/>
  <c r="E79" i="16"/>
  <c r="F78" i="17"/>
  <c r="E78" i="17" s="1"/>
  <c r="B79" i="17"/>
  <c r="F79" i="17" s="1"/>
  <c r="C78" i="17"/>
  <c r="E77" i="17"/>
  <c r="D77" i="17" s="1"/>
  <c r="E78" i="16"/>
  <c r="D78" i="16" s="1"/>
  <c r="D78" i="17" l="1"/>
  <c r="C79" i="17"/>
  <c r="E79" i="17"/>
  <c r="D79" i="16"/>
  <c r="D79" i="17" l="1"/>
  <c r="F18" i="26" l="1"/>
  <c r="F34" i="26" s="1"/>
  <c r="D95" i="24"/>
  <c r="I56" i="12" l="1"/>
  <c r="I53" i="34" s="1"/>
  <c r="F6" i="26"/>
  <c r="F40" i="26" s="1"/>
  <c r="F5" i="42"/>
  <c r="F39" i="42" s="1"/>
  <c r="F41" i="42" s="1"/>
  <c r="F43" i="42" s="1"/>
  <c r="F45" i="42" s="1"/>
  <c r="M31" i="42" s="1"/>
  <c r="M33" i="42" s="1"/>
  <c r="M37" i="42" s="1"/>
  <c r="D99" i="24"/>
  <c r="D102" i="24" s="1"/>
  <c r="M31" i="26" l="1"/>
  <c r="M33" i="26" s="1"/>
  <c r="F42" i="26"/>
  <c r="F44" i="26" s="1"/>
  <c r="F46" i="26" s="1"/>
  <c r="M36" i="26" s="1"/>
  <c r="M38" i="26" s="1"/>
  <c r="A36" i="24" l="1"/>
  <c r="F33" i="24"/>
  <c r="F34" i="24" s="1"/>
  <c r="M41" i="26"/>
  <c r="E3" i="48" s="1"/>
  <c r="E6" i="48" s="1"/>
  <c r="E28" i="48" s="1"/>
  <c r="E8" i="48" l="1"/>
  <c r="D21" i="48" s="1"/>
  <c r="E19" i="48" s="1"/>
  <c r="D107" i="24"/>
  <c r="D118" i="24" s="1"/>
  <c r="D120" i="24" s="1"/>
  <c r="E16" i="48" l="1"/>
  <c r="E17" i="48" l="1"/>
  <c r="M44" i="26" s="1"/>
  <c r="E18" i="48"/>
  <c r="E27" i="48" l="1"/>
  <c r="E30" i="48" s="1"/>
  <c r="E32" i="48" s="1"/>
  <c r="E66" i="24" s="1"/>
  <c r="F37" i="24"/>
  <c r="F36" i="24" s="1"/>
  <c r="M39" i="42"/>
  <c r="M40" i="42" s="1"/>
  <c r="M45" i="26"/>
  <c r="E85" i="24" l="1"/>
  <c r="E89" i="24" s="1"/>
  <c r="E65" i="24" l="1"/>
  <c r="E69" i="24" s="1"/>
  <c r="E67" i="24"/>
  <c r="E8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H15" authorId="0" shapeId="0" xr:uid="{00000000-0006-0000-0000-000001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000-000002000000}">
      <text>
        <r>
          <rPr>
            <i/>
            <sz val="8"/>
            <color indexed="81"/>
            <rFont val="Arial"/>
            <family val="2"/>
          </rPr>
          <t>Enter Month and Year.  Example enter "Dec-2011" for a result of "Dec-11".</t>
        </r>
        <r>
          <rPr>
            <sz val="8"/>
            <color indexed="81"/>
            <rFont val="Tahoma"/>
            <family val="2"/>
          </rPr>
          <t xml:space="preserve">
</t>
        </r>
      </text>
    </comment>
    <comment ref="K37" authorId="0" shapeId="0" xr:uid="{00000000-0006-0000-0000-00000300000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40" authorId="0" shapeId="0" xr:uid="{00000000-0006-0000-0D00-000001000000}">
      <text>
        <r>
          <rPr>
            <i/>
            <sz val="8"/>
            <color indexed="81"/>
            <rFont val="Arial"/>
            <family val="2"/>
          </rPr>
          <t>QCT or DDA projects may qualify for a boost up to 130%.
A state basis boost is not allowed at application.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M7" authorId="0" shapeId="0" xr:uid="{00000000-0006-0000-0F00-00000100000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 and approved by DSHA.</t>
        </r>
      </text>
    </comment>
    <comment ref="M33" authorId="0" shapeId="0" xr:uid="{00000000-0006-0000-0F00-000002000000}">
      <text>
        <r>
          <rPr>
            <i/>
            <sz val="8"/>
            <color indexed="81"/>
            <rFont val="Arial"/>
            <family val="2"/>
          </rPr>
          <t>Total Eligible Basis cannot exceed the Section 234 Eligible Basis Limitations. Cell formatting will turn red if non-compliant.</t>
        </r>
      </text>
    </comment>
    <comment ref="M38" authorId="0" shapeId="0" xr:uid="{00000000-0006-0000-0F00-000003000000}">
      <text>
        <r>
          <rPr>
            <i/>
            <sz val="8"/>
            <color indexed="81"/>
            <rFont val="Arial"/>
            <family val="2"/>
          </rPr>
          <t>Tax credit requests are capped at $1MM per development.</t>
        </r>
      </text>
    </comment>
    <comment ref="F41" authorId="1" shapeId="0" xr:uid="{00000000-0006-0000-0F00-000004000000}">
      <text>
        <r>
          <rPr>
            <i/>
            <sz val="8"/>
            <color indexed="81"/>
            <rFont val="Arial"/>
            <family val="2"/>
          </rPr>
          <t>QCT or DDA projects may qualify for a boost up to 130%.
A state basis boost is not allowed at application.</t>
        </r>
      </text>
    </comment>
    <comment ref="M43" authorId="0" shapeId="0" xr:uid="{00000000-0006-0000-0F00-000005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E5" authorId="0" shapeId="0" xr:uid="{00000000-0006-0000-1000-000001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4" authorId="0" shapeId="0" xr:uid="{00000000-0006-0000-1000-000002000000}">
      <text>
        <r>
          <rPr>
            <i/>
            <sz val="8"/>
            <color indexed="81"/>
            <rFont val="Arial"/>
            <family val="2"/>
          </rPr>
          <t xml:space="preserve">Must be approved by DSHA.
</t>
        </r>
      </text>
    </comment>
    <comment ref="E15" authorId="0" shapeId="0" xr:uid="{00000000-0006-0000-1000-000003000000}">
      <text>
        <r>
          <rPr>
            <i/>
            <sz val="8"/>
            <color indexed="81"/>
            <rFont val="Arial"/>
            <family val="2"/>
          </rPr>
          <t>Must be approved by DSHA.</t>
        </r>
      </text>
    </comment>
    <comment ref="E18" authorId="0" shapeId="0" xr:uid="{00000000-0006-0000-1000-000004000000}">
      <text>
        <r>
          <rPr>
            <i/>
            <sz val="8"/>
            <color indexed="81"/>
            <rFont val="Arial"/>
            <family val="2"/>
          </rPr>
          <t>Per the DSHA equity requirements. This equity total is reflected on the Sources Tab.</t>
        </r>
        <r>
          <rPr>
            <sz val="9"/>
            <color indexed="81"/>
            <rFont val="Tahoma"/>
            <family val="2"/>
          </rPr>
          <t xml:space="preserve">
</t>
        </r>
      </text>
    </comment>
    <comment ref="E19" authorId="0" shapeId="0" xr:uid="{00000000-0006-0000-1000-00000500000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3" authorId="0" shapeId="0" xr:uid="{00000000-0006-0000-1000-00000600000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4" authorId="0" shapeId="0" xr:uid="{00000000-0006-0000-1000-000007000000}">
      <text>
        <r>
          <rPr>
            <i/>
            <sz val="8"/>
            <color indexed="81"/>
            <rFont val="Arial"/>
            <family val="2"/>
          </rPr>
          <t>Must be approved by DSHA.</t>
        </r>
        <r>
          <rPr>
            <sz val="9"/>
            <color indexed="81"/>
            <rFont val="Tahoma"/>
            <family val="2"/>
          </rPr>
          <t xml:space="preserve">
</t>
        </r>
      </text>
    </comment>
    <comment ref="D25" authorId="0" shapeId="0" xr:uid="{6751BB35-2520-4305-8873-D9290964ED8D}">
      <text>
        <r>
          <rPr>
            <i/>
            <sz val="8"/>
            <color indexed="81"/>
            <rFont val="Arial"/>
            <family val="2"/>
          </rPr>
          <t>Must be approved by DSHA.</t>
        </r>
        <r>
          <rPr>
            <sz val="9"/>
            <color indexed="81"/>
            <rFont val="Tahoma"/>
            <family val="2"/>
          </rPr>
          <t xml:space="preserve">
</t>
        </r>
      </text>
    </comment>
    <comment ref="D26" authorId="0" shapeId="0" xr:uid="{00000000-0006-0000-1000-000008000000}">
      <text>
        <r>
          <rPr>
            <i/>
            <sz val="8"/>
            <color indexed="81"/>
            <rFont val="Arial"/>
            <family val="2"/>
          </rPr>
          <t>Must be approved by DSHA.</t>
        </r>
        <r>
          <rPr>
            <sz val="9"/>
            <color indexed="81"/>
            <rFont val="Tahoma"/>
            <family val="2"/>
          </rPr>
          <t xml:space="preserve">
</t>
        </r>
      </text>
    </comment>
    <comment ref="E27" authorId="0" shapeId="0" xr:uid="{00000000-0006-0000-1000-000009000000}">
      <text>
        <r>
          <rPr>
            <i/>
            <sz val="8"/>
            <color indexed="81"/>
            <rFont val="Arial"/>
            <family val="2"/>
          </rPr>
          <t xml:space="preserve">The minimum dollar amount of equity that can be provided at construction closing to meet DSHA requirements.
</t>
        </r>
        <r>
          <rPr>
            <b/>
            <i/>
            <u/>
            <sz val="8"/>
            <color indexed="81"/>
            <rFont val="Arial"/>
            <family val="2"/>
          </rPr>
          <t xml:space="preserve">NOTE: </t>
        </r>
        <r>
          <rPr>
            <i/>
            <sz val="8"/>
            <color indexed="81"/>
            <rFont val="Arial"/>
            <family val="2"/>
          </rPr>
          <t xml:space="preserve">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8" authorId="0" shapeId="0" xr:uid="{00000000-0006-0000-1000-00000A00000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DSHA requirements.
</t>
        </r>
        <r>
          <rPr>
            <b/>
            <i/>
            <u/>
            <sz val="8"/>
            <color indexed="81"/>
            <rFont val="Arial"/>
            <family val="2"/>
          </rPr>
          <t>NOTE:</t>
        </r>
        <r>
          <rPr>
            <i/>
            <sz val="8"/>
            <color indexed="81"/>
            <rFont val="Arial"/>
            <family val="2"/>
          </rPr>
          <t xml:space="preserve"> This percentage </t>
        </r>
        <r>
          <rPr>
            <b/>
            <i/>
            <u/>
            <sz val="8"/>
            <color indexed="81"/>
            <rFont val="Arial"/>
            <family val="2"/>
          </rPr>
          <t>does not</t>
        </r>
        <r>
          <rPr>
            <i/>
            <sz val="8"/>
            <color indexed="81"/>
            <rFont val="Arial"/>
            <family val="2"/>
          </rPr>
          <t xml:space="preserve"> include any payment toward syndicator controlled portion of the Developer Fee.</t>
        </r>
      </text>
    </comment>
    <comment ref="E29" authorId="0" shapeId="0" xr:uid="{00000000-0006-0000-1000-00000B00000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0" authorId="0" shapeId="0" xr:uid="{00000000-0006-0000-1000-00000C000000}">
      <text>
        <r>
          <rPr>
            <i/>
            <sz val="8"/>
            <color indexed="81"/>
            <rFont val="Arial"/>
            <family val="2"/>
          </rPr>
          <t>If amount is negative, the construction closing equity installment must be increased to comply with DSHA requirements. Cell will turn red if non-compliant.</t>
        </r>
      </text>
    </comment>
    <comment ref="E31" authorId="0" shapeId="0" xr:uid="{00000000-0006-0000-1000-00000D000000}">
      <text>
        <r>
          <rPr>
            <i/>
            <sz val="8"/>
            <color indexed="81"/>
            <rFont val="Arial"/>
            <family val="2"/>
          </rPr>
          <t>Documentation from the syndicator/investor with proposed pay-in schedule must be included.
Total cannot exceed 25% of the non-deferred Developer Fee. Must be approved by DSHA.Cell will turn red if non-compliant.</t>
        </r>
      </text>
    </comment>
    <comment ref="E32" authorId="0" shapeId="0" xr:uid="{00000000-0006-0000-1000-00000E00000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I5" authorId="0" shapeId="0" xr:uid="{00000000-0006-0000-1100-00000100000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shapeId="0" xr:uid="{00000000-0006-0000-1100-000002000000}">
      <text>
        <r>
          <rPr>
            <i/>
            <sz val="8"/>
            <color indexed="81"/>
            <rFont val="Arial"/>
            <family val="2"/>
          </rPr>
          <t>Use "Alt-Enter" to advance to next line when adding text lines.</t>
        </r>
        <r>
          <rPr>
            <sz val="8"/>
            <color indexed="81"/>
            <rFont val="Tahoma"/>
            <family val="2"/>
          </rPr>
          <t xml:space="preserve">
</t>
        </r>
      </text>
    </comment>
    <comment ref="N26" authorId="0" shapeId="0" xr:uid="{00000000-0006-0000-1100-000003000000}">
      <text>
        <r>
          <rPr>
            <i/>
            <sz val="8"/>
            <color indexed="81"/>
            <rFont val="Arial"/>
            <family val="2"/>
          </rPr>
          <t>Vacancy rate should be between 5% and 7%</t>
        </r>
        <r>
          <rPr>
            <sz val="8"/>
            <color indexed="81"/>
            <rFont val="Tahoma"/>
            <family val="2"/>
          </rPr>
          <t xml:space="preserve">
</t>
        </r>
      </text>
    </comment>
    <comment ref="C37" authorId="0" shapeId="0" xr:uid="{00000000-0006-0000-1100-000004000000}">
      <text>
        <r>
          <rPr>
            <i/>
            <sz val="8"/>
            <color indexed="81"/>
            <rFont val="Arial"/>
            <family val="2"/>
          </rPr>
          <t>Enter vacancy allowance</t>
        </r>
        <r>
          <rPr>
            <sz val="8"/>
            <color indexed="81"/>
            <rFont val="Tahoma"/>
            <family val="2"/>
          </rPr>
          <t xml:space="preserve">
</t>
        </r>
      </text>
    </comment>
    <comment ref="H37" authorId="0" shapeId="0" xr:uid="{00000000-0006-0000-1100-00000500000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E20" authorId="0" shapeId="0" xr:uid="{00000000-0006-0000-1200-000004000000}">
      <text>
        <r>
          <rPr>
            <i/>
            <sz val="8"/>
            <color indexed="81"/>
            <rFont val="Arial"/>
            <family val="2"/>
          </rPr>
          <t>Regional/District Manager salaries may not be included as part of operational expenses.</t>
        </r>
        <r>
          <rPr>
            <sz val="8"/>
            <color indexed="81"/>
            <rFont val="Tahoma"/>
            <family val="2"/>
          </rPr>
          <t xml:space="preserve">
</t>
        </r>
      </text>
    </comment>
    <comment ref="J32" authorId="0" shapeId="0" xr:uid="{1604B0CE-111A-4455-B63C-377787686516}">
      <text>
        <r>
          <rPr>
            <i/>
            <sz val="8"/>
            <color indexed="81"/>
            <rFont val="Arial"/>
            <family val="2"/>
          </rPr>
          <t>If required RFR amount is higher than DSHA requirements, input amount here.</t>
        </r>
        <r>
          <rPr>
            <sz val="8"/>
            <color indexed="81"/>
            <rFont val="Tahoma"/>
            <family val="2"/>
          </rPr>
          <t xml:space="preserve">
</t>
        </r>
      </text>
    </comment>
    <comment ref="A34" authorId="0" shapeId="0" xr:uid="{00000000-0006-0000-1200-00000800000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4" authorId="0" shapeId="0" xr:uid="{00000000-0006-0000-1200-000006000000}">
      <text>
        <r>
          <rPr>
            <i/>
            <sz val="8"/>
            <color indexed="81"/>
            <rFont val="Arial"/>
            <family val="2"/>
          </rPr>
          <t>If zero, documentation of tax exemption must be provided.</t>
        </r>
        <r>
          <rPr>
            <sz val="8"/>
            <color indexed="81"/>
            <rFont val="Tahoma"/>
            <family val="2"/>
          </rPr>
          <t xml:space="preserve">
</t>
        </r>
      </text>
    </comment>
    <comment ref="D37" authorId="0" shapeId="0" xr:uid="{00000000-0006-0000-1200-00000A00000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K37" authorId="0" shapeId="0" xr:uid="{00000000-0006-0000-1200-000007000000}">
      <text>
        <r>
          <rPr>
            <i/>
            <sz val="8"/>
            <color indexed="81"/>
            <rFont val="Arial"/>
            <family val="2"/>
          </rPr>
          <t>Insurance includes premiums for the following:  
 - Property
 - General Liability
 - Umbrella/Excess Liability
 - Auto Liability
 - Worker's Compensation
 - Flood Insurance (If applicable)
 - Boiler and Machinery (If applicable)</t>
        </r>
        <r>
          <rPr>
            <sz val="8"/>
            <color indexed="81"/>
            <rFont val="Tahoma"/>
            <family val="2"/>
          </rPr>
          <t xml:space="preserve">
</t>
        </r>
      </text>
    </comment>
    <comment ref="D40" authorId="0" shapeId="0" xr:uid="{00000000-0006-0000-1200-00000C00000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0" shapeId="0" xr:uid="{00000000-0006-0000-1200-00000D000000}">
      <text>
        <r>
          <rPr>
            <i/>
            <sz val="8"/>
            <color indexed="81"/>
            <rFont val="Arial"/>
            <family val="2"/>
          </rPr>
          <t>If the management fee is a fixed fee, enter amount here.  If not this field must be set at zero.</t>
        </r>
        <r>
          <rPr>
            <sz val="8"/>
            <color indexed="81"/>
            <rFont val="Tahoma"/>
            <family val="2"/>
          </rPr>
          <t xml:space="preserve">
</t>
        </r>
      </text>
    </comment>
    <comment ref="A44" authorId="0" shapeId="0" xr:uid="{908A4720-FD23-4E6E-81AB-64FC5F6D3337}">
      <text>
        <r>
          <rPr>
            <i/>
            <sz val="8"/>
            <color indexed="81"/>
            <rFont val="Arial"/>
            <family val="2"/>
          </rPr>
          <t>Must be approved by DSHA.</t>
        </r>
        <r>
          <rPr>
            <sz val="8"/>
            <color indexed="81"/>
            <rFont val="Tahoma"/>
            <family val="2"/>
          </rPr>
          <t xml:space="preserve">
</t>
        </r>
      </text>
    </comment>
    <comment ref="J51" authorId="0" shapeId="0" xr:uid="{00000000-0006-0000-1200-00000E00000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$5,250 to $6,350 per unit.  
Range for f</t>
        </r>
        <r>
          <rPr>
            <i/>
            <u/>
            <sz val="8"/>
            <color indexed="81"/>
            <rFont val="Arial"/>
            <family val="2"/>
          </rPr>
          <t>ederally -subsidized</t>
        </r>
        <r>
          <rPr>
            <i/>
            <sz val="8"/>
            <color indexed="81"/>
            <rFont val="Arial"/>
            <family val="2"/>
          </rPr>
          <t xml:space="preserve"> properties must be between $6,150 and $7,650.</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3" authorId="0" shapeId="0" xr:uid="{00000000-0006-0000-1300-000001000000}">
      <text>
        <r>
          <rPr>
            <b/>
            <sz val="8"/>
            <color indexed="81"/>
            <rFont val="Arial"/>
            <family val="2"/>
          </rPr>
          <t>Linked cell.  First year is located in Gen Info tab.</t>
        </r>
        <r>
          <rPr>
            <sz val="8"/>
            <color indexed="81"/>
            <rFont val="Tahoma"/>
            <family val="2"/>
          </rPr>
          <t xml:space="preserve">
</t>
        </r>
      </text>
    </comment>
    <comment ref="C5" authorId="0" shapeId="0" xr:uid="{00000000-0006-0000-1300-000002000000}">
      <text>
        <r>
          <rPr>
            <i/>
            <sz val="8"/>
            <color indexed="81"/>
            <rFont val="Arial"/>
            <family val="2"/>
          </rPr>
          <t>Linked cells.  Year one data is from the Oper Inc and the Oper Exp tabs.</t>
        </r>
        <r>
          <rPr>
            <sz val="8"/>
            <color indexed="81"/>
            <rFont val="Tahoma"/>
            <family val="2"/>
          </rPr>
          <t xml:space="preserve">
</t>
        </r>
      </text>
    </comment>
    <comment ref="A37" authorId="1" shapeId="0" xr:uid="{00000000-0006-0000-1300-000003000000}">
      <text>
        <r>
          <rPr>
            <i/>
            <sz val="8"/>
            <color indexed="81"/>
            <rFont val="Arial"/>
            <family val="2"/>
          </rPr>
          <t>Income escalation is 2% unless as approved by DSHA.
Expense escalation is 3% unless as approved by DSHA.</t>
        </r>
      </text>
    </comment>
    <comment ref="G37" authorId="0" shapeId="0" xr:uid="{00000000-0006-0000-1300-00000400000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38" authorId="0" shapeId="0" xr:uid="{00000000-0006-0000-1300-000005000000}">
      <text>
        <r>
          <rPr>
            <i/>
            <sz val="8"/>
            <color indexed="81"/>
            <rFont val="Arial"/>
            <family val="2"/>
          </rPr>
          <t>This escalator is used by DSHA's underwriters.</t>
        </r>
        <r>
          <rPr>
            <sz val="8"/>
            <color indexed="81"/>
            <rFont val="Tahoma"/>
            <family val="2"/>
          </rPr>
          <t xml:space="preserve">
</t>
        </r>
      </text>
    </comment>
    <comment ref="J38" authorId="1" shapeId="0" xr:uid="{00000000-0006-0000-1300-000006000000}">
      <text>
        <r>
          <rPr>
            <i/>
            <sz val="8"/>
            <color indexed="81"/>
            <rFont val="Arial"/>
            <family val="2"/>
          </rPr>
          <t>Reserve for Replacement</t>
        </r>
      </text>
    </comment>
    <comment ref="K38" authorId="0" shapeId="0" xr:uid="{00000000-0006-0000-1300-000007000000}">
      <text>
        <r>
          <rPr>
            <i/>
            <sz val="8"/>
            <color indexed="81"/>
            <rFont val="Arial"/>
            <family val="2"/>
          </rPr>
          <t>This escalator is used by DSHA's underwriters.</t>
        </r>
        <r>
          <rPr>
            <sz val="8"/>
            <color indexed="81"/>
            <rFont val="Tahoma"/>
            <family val="2"/>
          </rPr>
          <t xml:space="preserve">
</t>
        </r>
      </text>
    </comment>
    <comment ref="L38" authorId="0" shapeId="0" xr:uid="{00000000-0006-0000-1300-000008000000}">
      <text>
        <r>
          <rPr>
            <i/>
            <sz val="8"/>
            <color indexed="81"/>
            <rFont val="Arial"/>
            <family val="2"/>
          </rPr>
          <t>This escalator is used by DSHA's underwriters.</t>
        </r>
        <r>
          <rPr>
            <sz val="8"/>
            <color indexed="81"/>
            <rFont val="Tahoma"/>
            <family val="2"/>
          </rPr>
          <t xml:space="preserve">
</t>
        </r>
      </text>
    </comment>
    <comment ref="G39" authorId="0" shapeId="0" xr:uid="{00000000-0006-0000-1300-00000900000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39" authorId="0" shapeId="0" xr:uid="{00000000-0006-0000-1300-00000A00000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11" authorId="0" shapeId="0" xr:uid="{00000000-0006-0000-1400-000001000000}">
      <text>
        <r>
          <rPr>
            <i/>
            <sz val="8"/>
            <color indexed="81"/>
            <rFont val="Arial"/>
            <family val="2"/>
          </rPr>
          <t>Linked cell.  Debt service information is located in the Sources tab.</t>
        </r>
        <r>
          <rPr>
            <sz val="8"/>
            <color indexed="81"/>
            <rFont val="Tahoma"/>
            <family val="2"/>
          </rPr>
          <t xml:space="preserve">
</t>
        </r>
      </text>
    </comment>
    <comment ref="A16" authorId="0" shapeId="0" xr:uid="{00000000-0006-0000-1400-000002000000}">
      <text>
        <r>
          <rPr>
            <i/>
            <sz val="8"/>
            <color indexed="81"/>
            <rFont val="Arial"/>
            <family val="2"/>
          </rPr>
          <t>A negative cash flow within the first 20 years of loan will not be accepted.</t>
        </r>
        <r>
          <rPr>
            <sz val="8"/>
            <color indexed="81"/>
            <rFont val="Tahoma"/>
            <family val="2"/>
          </rPr>
          <t xml:space="preserve">
</t>
        </r>
      </text>
    </comment>
    <comment ref="C19" authorId="0" shapeId="0" xr:uid="{00000000-0006-0000-1400-00000300000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 and will not approve a DSC of less than 1.15.</t>
        </r>
      </text>
    </comment>
    <comment ref="C20" authorId="0" shapeId="0" xr:uid="{00000000-0006-0000-1400-000004000000}">
      <text>
        <r>
          <rPr>
            <i/>
            <sz val="8"/>
            <color indexed="81"/>
            <rFont val="Arial"/>
            <family val="2"/>
          </rPr>
          <t>Enter "Yes" if the distribution is cumulative.  Enter "No" if the distribution is not cumulative.</t>
        </r>
        <r>
          <rPr>
            <sz val="8"/>
            <color indexed="81"/>
            <rFont val="Tahoma"/>
            <family val="2"/>
          </rPr>
          <t xml:space="preserve">
</t>
        </r>
      </text>
    </comment>
    <comment ref="A27" authorId="0" shapeId="0" xr:uid="{00000000-0006-0000-1400-000005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xr:uid="{00000000-0006-0000-1400-000006000000}">
      <text>
        <r>
          <rPr>
            <i/>
            <sz val="8"/>
            <color indexed="81"/>
            <rFont val="Arial"/>
            <family val="2"/>
          </rPr>
          <t>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A31" authorId="1" shapeId="0" xr:uid="{00000000-0006-0000-1400-00000700000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shapeId="0" xr:uid="{00000000-0006-0000-1400-00000800000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shapeId="0" xr:uid="{00000000-0006-0000-1400-000009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56" authorId="0" shapeId="0" xr:uid="{377AB638-0261-44FD-BD38-7B3CE829C895}">
      <text>
        <r>
          <rPr>
            <i/>
            <sz val="8"/>
            <color indexed="81"/>
            <rFont val="Arial"/>
            <family val="2"/>
          </rPr>
          <t>A negative cash flow within the first 20 years of loan will not be accepted.</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D5" authorId="0" shapeId="0" xr:uid="{00000000-0006-0000-0500-000001000000}">
      <text>
        <r>
          <rPr>
            <i/>
            <sz val="8"/>
            <color indexed="81"/>
            <rFont val="Arial"/>
            <family val="2"/>
          </rPr>
          <t>Enter the  month in number format only.
Example:  For June enter "6".</t>
        </r>
      </text>
    </comment>
    <comment ref="F5" authorId="0" shapeId="0" xr:uid="{00000000-0006-0000-0500-000002000000}">
      <text>
        <r>
          <rPr>
            <i/>
            <sz val="8"/>
            <color indexed="81"/>
            <rFont val="Arial"/>
            <family val="2"/>
          </rPr>
          <t>Enter the year in the following format:   20XX</t>
        </r>
        <r>
          <rPr>
            <sz val="8"/>
            <color indexed="81"/>
            <rFont val="Tahoma"/>
            <family val="2"/>
          </rPr>
          <t xml:space="preserve">
</t>
        </r>
      </text>
    </comment>
    <comment ref="J5" authorId="0" shapeId="0" xr:uid="{00000000-0006-0000-0500-000003000000}">
      <text>
        <r>
          <rPr>
            <i/>
            <sz val="8"/>
            <color indexed="81"/>
            <rFont val="Arial"/>
            <family val="2"/>
          </rPr>
          <t>Enter the  month in number format only.
Example:  For June enter "6".</t>
        </r>
      </text>
    </comment>
    <comment ref="L5" authorId="0" shapeId="0" xr:uid="{00000000-0006-0000-0500-000004000000}">
      <text>
        <r>
          <rPr>
            <i/>
            <sz val="8"/>
            <color indexed="81"/>
            <rFont val="Arial"/>
            <family val="2"/>
          </rPr>
          <t>Enter the year in the following format:   20XX</t>
        </r>
        <r>
          <rPr>
            <sz val="8"/>
            <color indexed="81"/>
            <rFont val="Tahoma"/>
            <family val="2"/>
          </rPr>
          <t xml:space="preserve">
</t>
        </r>
      </text>
    </comment>
    <comment ref="C6" authorId="0" shapeId="0" xr:uid="{00000000-0006-0000-0500-000005000000}">
      <text>
        <r>
          <rPr>
            <i/>
            <sz val="8"/>
            <color indexed="81"/>
            <rFont val="Arial"/>
            <family val="2"/>
          </rPr>
          <t>Enter development name</t>
        </r>
        <r>
          <rPr>
            <sz val="8"/>
            <color indexed="81"/>
            <rFont val="Tahoma"/>
            <family val="2"/>
          </rPr>
          <t xml:space="preserve">
</t>
        </r>
      </text>
    </comment>
    <comment ref="F8" authorId="0" shapeId="0" xr:uid="{00000000-0006-0000-0500-000006000000}">
      <text>
        <r>
          <rPr>
            <i/>
            <sz val="8"/>
            <color indexed="81"/>
            <rFont val="Arial"/>
            <family val="2"/>
          </rPr>
          <t>Kent, Sussex or New Castle</t>
        </r>
        <r>
          <rPr>
            <sz val="8"/>
            <color indexed="81"/>
            <rFont val="Tahoma"/>
            <family val="2"/>
          </rPr>
          <t xml:space="preserve">
</t>
        </r>
      </text>
    </comment>
    <comment ref="C9" authorId="0" shapeId="0" xr:uid="{00000000-0006-0000-0500-000007000000}">
      <text>
        <r>
          <rPr>
            <i/>
            <sz val="8"/>
            <color indexed="81"/>
            <rFont val="Arial"/>
            <family val="2"/>
          </rPr>
          <t>Enter name of entity.  
Example:  Stone Apartments, LLC.</t>
        </r>
        <r>
          <rPr>
            <sz val="8"/>
            <color indexed="81"/>
            <rFont val="Tahoma"/>
            <family val="2"/>
          </rPr>
          <t xml:space="preserve">
</t>
        </r>
      </text>
    </comment>
    <comment ref="K9" authorId="0" shapeId="0" xr:uid="{00000000-0006-0000-0500-000008000000}">
      <text>
        <r>
          <rPr>
            <i/>
            <sz val="8"/>
            <color indexed="81"/>
            <rFont val="Arial"/>
            <family val="2"/>
          </rPr>
          <t>Enter the New Entity's Federal ID#</t>
        </r>
        <r>
          <rPr>
            <sz val="8"/>
            <color indexed="81"/>
            <rFont val="Tahoma"/>
            <family val="2"/>
          </rPr>
          <t xml:space="preserve">
</t>
        </r>
      </text>
    </comment>
    <comment ref="C10" authorId="0" shapeId="0" xr:uid="{00000000-0006-0000-0500-000009000000}">
      <text>
        <r>
          <rPr>
            <i/>
            <sz val="8"/>
            <color indexed="81"/>
            <rFont val="Arial"/>
            <family val="2"/>
          </rPr>
          <t xml:space="preserve">Non-profit, LLC, LP, Corporation, Partnership, Individual, General, Local Government
</t>
        </r>
      </text>
    </comment>
    <comment ref="G10" authorId="0" shapeId="0" xr:uid="{00000000-0006-0000-0500-00000A000000}">
      <text>
        <r>
          <rPr>
            <i/>
            <sz val="8"/>
            <color indexed="81"/>
            <rFont val="Arial"/>
            <family val="2"/>
          </rPr>
          <t>If joint venture, enter the principal owner of the Joint Venture</t>
        </r>
        <r>
          <rPr>
            <sz val="8"/>
            <color indexed="81"/>
            <rFont val="Tahoma"/>
            <family val="2"/>
          </rPr>
          <t xml:space="preserve">
</t>
        </r>
      </text>
    </comment>
    <comment ref="C11" authorId="1" shapeId="0" xr:uid="{00000000-0006-0000-0500-00000B000000}">
      <text>
        <r>
          <rPr>
            <i/>
            <sz val="8"/>
            <color indexed="81"/>
            <rFont val="Arial"/>
            <family val="2"/>
          </rPr>
          <t xml:space="preserve">Select set-aside designation. 
</t>
        </r>
        <r>
          <rPr>
            <b/>
            <sz val="9"/>
            <color indexed="81"/>
            <rFont val="Tahoma"/>
            <family val="2"/>
          </rPr>
          <t xml:space="preserve">
</t>
        </r>
      </text>
    </comment>
    <comment ref="C15" authorId="0" shapeId="0" xr:uid="{00000000-0006-0000-0500-00000C00000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18" authorId="0" shapeId="0" xr:uid="{00000000-0006-0000-0500-00000D000000}">
      <text>
        <r>
          <rPr>
            <i/>
            <sz val="8"/>
            <color indexed="81"/>
            <rFont val="Arial"/>
            <family val="2"/>
          </rPr>
          <t xml:space="preserve">Enter area code followed by phone number.  Do not use (,), or -.  </t>
        </r>
        <r>
          <rPr>
            <sz val="8"/>
            <color indexed="81"/>
            <rFont val="Tahoma"/>
            <family val="2"/>
          </rPr>
          <t xml:space="preserve">
</t>
        </r>
      </text>
    </comment>
    <comment ref="J19" authorId="0" shapeId="0" xr:uid="{00000000-0006-0000-0500-00000E000000}">
      <text>
        <r>
          <rPr>
            <i/>
            <sz val="8"/>
            <color indexed="81"/>
            <rFont val="Arial"/>
            <family val="2"/>
          </rPr>
          <t xml:space="preserve">Enter area code followed by phone number.  Do not use (,), or -.  </t>
        </r>
        <r>
          <rPr>
            <sz val="8"/>
            <color indexed="81"/>
            <rFont val="Tahoma"/>
            <family val="2"/>
          </rPr>
          <t xml:space="preserve">
</t>
        </r>
      </text>
    </comment>
    <comment ref="C23" authorId="0" shapeId="0" xr:uid="{73DBED11-9754-43FF-B56F-E2909D593D71}">
      <text>
        <r>
          <rPr>
            <i/>
            <sz val="8"/>
            <color indexed="81"/>
            <rFont val="Arial"/>
            <family val="2"/>
          </rPr>
          <t>Only 30% units are eligible for HTF funding. Eligible funding limits will be calculated on 30 unit totals.</t>
        </r>
        <r>
          <rPr>
            <sz val="8"/>
            <color indexed="81"/>
            <rFont val="Tahoma"/>
            <family val="2"/>
          </rPr>
          <t xml:space="preserve">
</t>
        </r>
      </text>
    </comment>
    <comment ref="I23" authorId="0" shapeId="0" xr:uid="{B226C0AD-3E3F-400C-91BF-B0CD622260C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C35" authorId="0" shapeId="0" xr:uid="{E9B29646-D3F5-41D4-AA9C-D59E382B5001}">
      <text>
        <r>
          <rPr>
            <i/>
            <sz val="8"/>
            <color indexed="81"/>
            <rFont val="Arial"/>
            <family val="2"/>
          </rPr>
          <t>Only 30% units are eligible for HTF funding. Eligible funding limits will be calculated on 30 unit totals.</t>
        </r>
        <r>
          <rPr>
            <sz val="8"/>
            <color indexed="81"/>
            <rFont val="Tahoma"/>
            <family val="2"/>
          </rPr>
          <t xml:space="preserve">
</t>
        </r>
      </text>
    </comment>
    <comment ref="I35" authorId="0" shapeId="0" xr:uid="{A29A94CE-C4C8-44ED-8510-4CDDD928BC09}">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8" authorId="0" shapeId="0" xr:uid="{1ADF2CA5-5DE7-4A72-A880-B05509A11E6B}">
      <text>
        <r>
          <rPr>
            <i/>
            <sz val="8"/>
            <color indexed="81"/>
            <rFont val="Arial"/>
            <family val="2"/>
          </rPr>
          <t>State the number of Special Population Units. Please refer to the DSHA definition of Special Population Units for additional information.</t>
        </r>
      </text>
    </comment>
    <comment ref="L38" authorId="0" shapeId="0" xr:uid="{00000000-0006-0000-0500-000015000000}">
      <text>
        <r>
          <rPr>
            <i/>
            <sz val="8"/>
            <color indexed="81"/>
            <rFont val="Arial"/>
            <family val="2"/>
          </rPr>
          <t>Developments must meet the Fair Housing and ADA minimum requirement threshold of maintaining 5% of the total unit count as fully accessible units.</t>
        </r>
      </text>
    </comment>
    <comment ref="H45" authorId="1" shapeId="0" xr:uid="{00000000-0006-0000-0500-000016000000}">
      <text>
        <r>
          <rPr>
            <i/>
            <sz val="8"/>
            <color indexed="81"/>
            <rFont val="Arial"/>
            <family val="2"/>
          </rPr>
          <t>80% AMI units are only considered LIHTC Units and Eligible Basis Units if the Income Averaging designation is selected.</t>
        </r>
      </text>
    </comment>
    <comment ref="H46" authorId="1" shapeId="0" xr:uid="{00000000-0006-0000-0500-000017000000}">
      <text>
        <r>
          <rPr>
            <i/>
            <sz val="8"/>
            <color indexed="81"/>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Pierson</author>
  </authors>
  <commentList>
    <comment ref="G4" authorId="0" shapeId="0" xr:uid="{00000000-0006-0000-0700-000001000000}">
      <text>
        <r>
          <rPr>
            <i/>
            <sz val="8"/>
            <color indexed="81"/>
            <rFont val="Arial"/>
            <family val="2"/>
          </rPr>
          <t>This number is assigned by DSHA</t>
        </r>
        <r>
          <rPr>
            <sz val="8"/>
            <color indexed="81"/>
            <rFont val="Tahoma"/>
            <family val="2"/>
          </rPr>
          <t xml:space="preserve">
</t>
        </r>
      </text>
    </comment>
    <comment ref="E5" authorId="1" shapeId="0" xr:uid="{00000000-0006-0000-0700-000002000000}">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B12" authorId="0" shapeId="0" xr:uid="{00000000-0006-0000-0800-00000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xr:uid="{00000000-0006-0000-0800-00000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xr:uid="{00000000-0006-0000-0800-00000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shapeId="0" xr:uid="{00000000-0006-0000-0800-00000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xr:uid="{00000000-0006-0000-0800-000005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xr:uid="{00000000-0006-0000-0800-000006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xr:uid="{00000000-0006-0000-0800-000007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xr:uid="{00000000-0006-0000-0800-000008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xr:uid="{00000000-0006-0000-0800-000009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xr:uid="{00000000-0006-0000-0800-00000A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xr:uid="{00000000-0006-0000-0800-00000B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xr:uid="{00000000-0006-0000-0800-00000C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xr:uid="{00000000-0006-0000-0800-00000D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xr:uid="{00000000-0006-0000-0800-00000E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xr:uid="{00000000-0006-0000-0800-00000F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xr:uid="{00000000-0006-0000-0800-000010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xr:uid="{00000000-0006-0000-0800-00001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xr:uid="{00000000-0006-0000-0800-00001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xr:uid="{00000000-0006-0000-0800-00001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xr:uid="{00000000-0006-0000-0800-00001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D9" authorId="0" shapeId="0" xr:uid="{00000000-0006-0000-0900-000001000000}">
      <text>
        <r>
          <rPr>
            <sz val="8"/>
            <color indexed="81"/>
            <rFont val="Tahoma"/>
            <family val="2"/>
          </rPr>
          <t xml:space="preserve">Enter name of Management Company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6" authorId="0" shapeId="0" xr:uid="{00000000-0006-0000-0A00-000002000000}">
      <text>
        <r>
          <rPr>
            <i/>
            <sz val="8"/>
            <color indexed="81"/>
            <rFont val="Arial"/>
            <family val="2"/>
          </rPr>
          <t>Enter loan position as 1, 2, 3, 4 …..</t>
        </r>
        <r>
          <rPr>
            <sz val="8"/>
            <color indexed="81"/>
            <rFont val="Arial"/>
            <family val="2"/>
          </rPr>
          <t xml:space="preserve">
</t>
        </r>
      </text>
    </comment>
    <comment ref="D6" authorId="0" shapeId="0" xr:uid="{00000000-0006-0000-0A00-000003000000}">
      <text>
        <r>
          <rPr>
            <i/>
            <sz val="8"/>
            <color indexed="81"/>
            <rFont val="Arial"/>
            <family val="2"/>
          </rPr>
          <t>Enter Source amount</t>
        </r>
      </text>
    </comment>
    <comment ref="E6" authorId="0" shapeId="0" xr:uid="{00000000-0006-0000-0A00-000004000000}">
      <text>
        <r>
          <rPr>
            <i/>
            <sz val="8"/>
            <color indexed="81"/>
            <rFont val="Arial"/>
            <family val="2"/>
          </rPr>
          <t>Enter loan term in months.  1 year = 12</t>
        </r>
        <r>
          <rPr>
            <sz val="8"/>
            <color indexed="81"/>
            <rFont val="Tahoma"/>
            <family val="2"/>
          </rPr>
          <t xml:space="preserve">
</t>
        </r>
      </text>
    </comment>
    <comment ref="F6" authorId="0" shapeId="0" xr:uid="{00000000-0006-0000-0A00-000005000000}">
      <text>
        <r>
          <rPr>
            <i/>
            <sz val="8"/>
            <color indexed="81"/>
            <rFont val="Arial"/>
            <family val="2"/>
          </rPr>
          <t>Enter term notes such as "20 year call", "Interest only" etc..</t>
        </r>
        <r>
          <rPr>
            <sz val="8"/>
            <color indexed="81"/>
            <rFont val="Tahoma"/>
            <family val="2"/>
          </rPr>
          <t xml:space="preserve">
</t>
        </r>
      </text>
    </comment>
    <comment ref="G6" authorId="0" shapeId="0" xr:uid="{00000000-0006-0000-0A00-000006000000}">
      <text>
        <r>
          <rPr>
            <i/>
            <sz val="8"/>
            <color indexed="81"/>
            <rFont val="Arial"/>
            <family val="2"/>
          </rPr>
          <t>Enter annual rate of interest</t>
        </r>
        <r>
          <rPr>
            <sz val="8"/>
            <color indexed="81"/>
            <rFont val="Tahoma"/>
            <family val="2"/>
          </rPr>
          <t xml:space="preserve">
</t>
        </r>
      </text>
    </comment>
    <comment ref="H6" authorId="0" shapeId="0" xr:uid="{00000000-0006-0000-0A00-00000700000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xr:uid="{00000000-0006-0000-0A00-000008000000}">
      <text>
        <r>
          <rPr>
            <i/>
            <sz val="8"/>
            <color indexed="81"/>
            <rFont val="Arial"/>
            <family val="2"/>
          </rPr>
          <t xml:space="preserve">Financing Fee calculation for outside lender(s) is 1.00% of loan amount; DSHA is 1.25% of loan amount (except NHTF).
</t>
        </r>
        <r>
          <rPr>
            <sz val="8"/>
            <color indexed="81"/>
            <rFont val="Tahoma"/>
            <family val="2"/>
          </rPr>
          <t xml:space="preserve">
</t>
        </r>
      </text>
    </comment>
    <comment ref="D11" authorId="0" shapeId="0" xr:uid="{988F15ED-CC40-4BDE-89D0-3C758E526C73}">
      <text>
        <r>
          <rPr>
            <i/>
            <sz val="8"/>
            <color indexed="81"/>
            <rFont val="Arial"/>
            <family val="2"/>
          </rPr>
          <t>Cell will turn red if amount exceeds eligible per unit subsidy.</t>
        </r>
        <r>
          <rPr>
            <sz val="8"/>
            <color indexed="81"/>
            <rFont val="Tahoma"/>
            <family val="2"/>
          </rPr>
          <t xml:space="preserve">
</t>
        </r>
      </text>
    </comment>
    <comment ref="A15" authorId="0" shapeId="0" xr:uid="{00000000-0006-0000-0A00-000009000000}">
      <text>
        <r>
          <rPr>
            <i/>
            <sz val="8"/>
            <color indexed="81"/>
            <rFont val="Arial"/>
            <family val="2"/>
          </rPr>
          <t>Enter Sources in order of loan position.</t>
        </r>
        <r>
          <rPr>
            <sz val="8"/>
            <color indexed="81"/>
            <rFont val="Tahoma"/>
            <family val="2"/>
          </rPr>
          <t xml:space="preserve">
</t>
        </r>
      </text>
    </comment>
    <comment ref="C15" authorId="0" shapeId="0" xr:uid="{00000000-0006-0000-0A00-00000A000000}">
      <text>
        <r>
          <rPr>
            <i/>
            <sz val="8"/>
            <color indexed="81"/>
            <rFont val="Arial"/>
            <family val="2"/>
          </rPr>
          <t>Enter loan position as 1, 2, 3, 4 …..</t>
        </r>
        <r>
          <rPr>
            <sz val="8"/>
            <color indexed="81"/>
            <rFont val="Arial"/>
            <family val="2"/>
          </rPr>
          <t xml:space="preserve">
</t>
        </r>
      </text>
    </comment>
    <comment ref="D15" authorId="0" shapeId="0" xr:uid="{00000000-0006-0000-0A00-00000B000000}">
      <text>
        <r>
          <rPr>
            <i/>
            <sz val="8"/>
            <color indexed="81"/>
            <rFont val="Arial"/>
            <family val="2"/>
          </rPr>
          <t>Enter Source amount</t>
        </r>
      </text>
    </comment>
    <comment ref="E15" authorId="0" shapeId="0" xr:uid="{00000000-0006-0000-0A00-00000C000000}">
      <text>
        <r>
          <rPr>
            <i/>
            <sz val="8"/>
            <color indexed="81"/>
            <rFont val="Arial"/>
            <family val="2"/>
          </rPr>
          <t>Enter term in years</t>
        </r>
        <r>
          <rPr>
            <sz val="8"/>
            <color indexed="81"/>
            <rFont val="Tahoma"/>
            <family val="2"/>
          </rPr>
          <t xml:space="preserve">
</t>
        </r>
      </text>
    </comment>
    <comment ref="F15" authorId="0" shapeId="0" xr:uid="{00000000-0006-0000-0A00-00000D000000}">
      <text>
        <r>
          <rPr>
            <i/>
            <sz val="8"/>
            <color indexed="81"/>
            <rFont val="Arial"/>
            <family val="2"/>
          </rPr>
          <t>Enter term notes such as "Deferred", "Grant", "Rolled Loan", etc...</t>
        </r>
        <r>
          <rPr>
            <sz val="8"/>
            <color indexed="81"/>
            <rFont val="Tahoma"/>
            <family val="2"/>
          </rPr>
          <t xml:space="preserve">
</t>
        </r>
      </text>
    </comment>
    <comment ref="G15" authorId="0" shapeId="0" xr:uid="{00000000-0006-0000-0A00-00000E000000}">
      <text>
        <r>
          <rPr>
            <i/>
            <sz val="8"/>
            <color indexed="81"/>
            <rFont val="Arial"/>
            <family val="2"/>
          </rPr>
          <t>Enter annual rate of interest</t>
        </r>
        <r>
          <rPr>
            <sz val="8"/>
            <color indexed="81"/>
            <rFont val="Tahoma"/>
            <family val="2"/>
          </rPr>
          <t xml:space="preserve">
</t>
        </r>
      </text>
    </comment>
    <comment ref="H15" authorId="0" shapeId="0" xr:uid="{00000000-0006-0000-0A00-00000F000000}">
      <text>
        <r>
          <rPr>
            <i/>
            <sz val="8"/>
            <color indexed="81"/>
            <rFont val="Arial"/>
            <family val="2"/>
          </rPr>
          <t>Enter financing fee associated with this source</t>
        </r>
        <r>
          <rPr>
            <sz val="8"/>
            <color indexed="81"/>
            <rFont val="Tahoma"/>
            <family val="2"/>
          </rPr>
          <t xml:space="preserve">
</t>
        </r>
      </text>
    </comment>
    <comment ref="D16" authorId="1" shapeId="0" xr:uid="{00000000-0006-0000-0A00-000010000000}">
      <text>
        <r>
          <rPr>
            <i/>
            <sz val="8"/>
            <color indexed="81"/>
            <rFont val="Arial"/>
            <family val="2"/>
          </rPr>
          <t>Deferred Developer fee cannot exceed 50% of the total earned developer fee amount. Cell will turn red if non-compliant.</t>
        </r>
      </text>
    </comment>
    <comment ref="D27" authorId="0" shapeId="0" xr:uid="{7500059A-322A-4C6E-B87C-1A9587467BB1}">
      <text>
        <r>
          <rPr>
            <i/>
            <sz val="8"/>
            <color indexed="81"/>
            <rFont val="Arial"/>
            <family val="2"/>
          </rPr>
          <t>Total Construction Sources must equal DSHA TDC and Total Permanent Sources. 
Cell will turn red if non-compliant.</t>
        </r>
      </text>
    </comment>
    <comment ref="A36" authorId="0" shapeId="0" xr:uid="{00000000-0006-0000-0A00-000016000000}">
      <text>
        <r>
          <rPr>
            <i/>
            <sz val="8"/>
            <color indexed="81"/>
            <rFont val="Arial"/>
            <family val="2"/>
          </rPr>
          <t>Enter Sources in order of loan position.</t>
        </r>
        <r>
          <rPr>
            <sz val="8"/>
            <color indexed="81"/>
            <rFont val="Tahoma"/>
            <family val="2"/>
          </rPr>
          <t xml:space="preserve">
</t>
        </r>
      </text>
    </comment>
    <comment ref="C36" authorId="0" shapeId="0" xr:uid="{00000000-0006-0000-0A00-000017000000}">
      <text>
        <r>
          <rPr>
            <i/>
            <sz val="8"/>
            <color indexed="81"/>
            <rFont val="Arial"/>
            <family val="2"/>
          </rPr>
          <t>Enter loan position as 1, 2, 3, 4 …..</t>
        </r>
        <r>
          <rPr>
            <sz val="8"/>
            <color indexed="81"/>
            <rFont val="Arial"/>
            <family val="2"/>
          </rPr>
          <t xml:space="preserve">
</t>
        </r>
      </text>
    </comment>
    <comment ref="D36" authorId="0" shapeId="0" xr:uid="{00000000-0006-0000-0A00-000018000000}">
      <text>
        <r>
          <rPr>
            <i/>
            <sz val="8"/>
            <color indexed="81"/>
            <rFont val="Arial"/>
            <family val="2"/>
          </rPr>
          <t>Enter Source amount</t>
        </r>
      </text>
    </comment>
    <comment ref="E36" authorId="0" shapeId="0" xr:uid="{00000000-0006-0000-0A00-000019000000}">
      <text>
        <r>
          <rPr>
            <i/>
            <sz val="8"/>
            <color indexed="81"/>
            <rFont val="Arial"/>
            <family val="2"/>
          </rPr>
          <t>Enter term in years</t>
        </r>
        <r>
          <rPr>
            <sz val="8"/>
            <color indexed="81"/>
            <rFont val="Tahoma"/>
            <family val="2"/>
          </rPr>
          <t xml:space="preserve">
</t>
        </r>
      </text>
    </comment>
    <comment ref="F36" authorId="0" shapeId="0" xr:uid="{00000000-0006-0000-0A00-00001A000000}">
      <text>
        <r>
          <rPr>
            <i/>
            <sz val="8"/>
            <color indexed="81"/>
            <rFont val="Arial"/>
            <family val="2"/>
          </rPr>
          <t>Enter term notes such as "20 year call", etc..</t>
        </r>
        <r>
          <rPr>
            <sz val="8"/>
            <color indexed="81"/>
            <rFont val="Tahoma"/>
            <family val="2"/>
          </rPr>
          <t xml:space="preserve">
</t>
        </r>
      </text>
    </comment>
    <comment ref="G36" authorId="0" shapeId="0" xr:uid="{00000000-0006-0000-0A00-00001B000000}">
      <text>
        <r>
          <rPr>
            <i/>
            <sz val="8"/>
            <color indexed="81"/>
            <rFont val="Arial"/>
            <family val="2"/>
          </rPr>
          <t>Enter annual rate of interest</t>
        </r>
        <r>
          <rPr>
            <sz val="8"/>
            <color indexed="81"/>
            <rFont val="Tahoma"/>
            <family val="2"/>
          </rPr>
          <t xml:space="preserve">
</t>
        </r>
      </text>
    </comment>
    <comment ref="I36" authorId="0" shapeId="0" xr:uid="{00000000-0006-0000-0A00-00001C000000}">
      <text>
        <r>
          <rPr>
            <i/>
            <sz val="8"/>
            <color indexed="81"/>
            <rFont val="Arial"/>
            <family val="2"/>
          </rPr>
          <t>Enter financing fee for source.</t>
        </r>
        <r>
          <rPr>
            <sz val="8"/>
            <color indexed="81"/>
            <rFont val="Tahoma"/>
            <family val="2"/>
          </rPr>
          <t xml:space="preserve">
</t>
        </r>
      </text>
    </comment>
    <comment ref="A44" authorId="0" shapeId="0" xr:uid="{00000000-0006-0000-0A00-00001D000000}">
      <text>
        <r>
          <rPr>
            <i/>
            <sz val="8"/>
            <color indexed="81"/>
            <rFont val="Arial"/>
            <family val="2"/>
          </rPr>
          <t>Enter Sources</t>
        </r>
      </text>
    </comment>
    <comment ref="C44" authorId="0" shapeId="0" xr:uid="{00000000-0006-0000-0A00-00001E000000}">
      <text>
        <r>
          <rPr>
            <i/>
            <sz val="8"/>
            <color indexed="81"/>
            <rFont val="Arial"/>
            <family val="2"/>
          </rPr>
          <t>Enter loan position as 1, 2, 3, 4 …..</t>
        </r>
        <r>
          <rPr>
            <sz val="8"/>
            <color indexed="81"/>
            <rFont val="Arial"/>
            <family val="2"/>
          </rPr>
          <t xml:space="preserve">
</t>
        </r>
      </text>
    </comment>
    <comment ref="D44" authorId="0" shapeId="0" xr:uid="{00000000-0006-0000-0A00-00001F000000}">
      <text>
        <r>
          <rPr>
            <i/>
            <sz val="8"/>
            <color indexed="81"/>
            <rFont val="Arial"/>
            <family val="2"/>
          </rPr>
          <t>Enter Source amount</t>
        </r>
      </text>
    </comment>
    <comment ref="E44" authorId="0" shapeId="0" xr:uid="{00000000-0006-0000-0A00-000020000000}">
      <text>
        <r>
          <rPr>
            <i/>
            <sz val="8"/>
            <color indexed="81"/>
            <rFont val="Arial"/>
            <family val="2"/>
          </rPr>
          <t>Enter term in years</t>
        </r>
        <r>
          <rPr>
            <sz val="8"/>
            <color indexed="81"/>
            <rFont val="Tahoma"/>
            <family val="2"/>
          </rPr>
          <t xml:space="preserve">
</t>
        </r>
      </text>
    </comment>
    <comment ref="G44" authorId="0" shapeId="0" xr:uid="{00000000-0006-0000-0A00-000021000000}">
      <text>
        <r>
          <rPr>
            <i/>
            <sz val="8"/>
            <color indexed="81"/>
            <rFont val="Arial"/>
            <family val="2"/>
          </rPr>
          <t>Enter annual interest rate</t>
        </r>
        <r>
          <rPr>
            <sz val="8"/>
            <color indexed="81"/>
            <rFont val="Tahoma"/>
            <family val="2"/>
          </rPr>
          <t xml:space="preserve">
</t>
        </r>
      </text>
    </comment>
    <comment ref="I44" authorId="0" shapeId="0" xr:uid="{00000000-0006-0000-0A00-000022000000}">
      <text>
        <r>
          <rPr>
            <i/>
            <sz val="8"/>
            <color indexed="81"/>
            <rFont val="Arial"/>
            <family val="2"/>
          </rPr>
          <t>Enter financing fee for source</t>
        </r>
        <r>
          <rPr>
            <sz val="8"/>
            <color indexed="81"/>
            <rFont val="Tahoma"/>
            <family val="2"/>
          </rPr>
          <t xml:space="preserve">
</t>
        </r>
      </text>
    </comment>
    <comment ref="D45" authorId="1" shapeId="0" xr:uid="{00000000-0006-0000-0A00-000023000000}">
      <text>
        <r>
          <rPr>
            <i/>
            <sz val="8"/>
            <color indexed="81"/>
            <rFont val="Arial"/>
            <family val="2"/>
          </rPr>
          <t>Deferred Developer Fee amount utilized as a permanent funding source cannot exceed the Deferred Developer Fee amount utilized as a construction source. Cell formatting will turn red if non-compliant.</t>
        </r>
      </text>
    </comment>
    <comment ref="D57" authorId="0" shapeId="0" xr:uid="{A009D8FD-2ED4-4C8C-9A06-19A054726BE4}">
      <text>
        <r>
          <rPr>
            <i/>
            <sz val="8"/>
            <color indexed="81"/>
            <rFont val="Arial"/>
            <family val="2"/>
          </rPr>
          <t>Total Permanent Sources must equal DSHA TDC and Total Construction Sources. 
Cell will turn red if non-compliant.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B3" authorId="0" shapeId="0" xr:uid="{00000000-0006-0000-0E00-000001000000}">
      <text>
        <r>
          <rPr>
            <i/>
            <sz val="9"/>
            <color indexed="81"/>
            <rFont val="Arial"/>
            <family val="2"/>
          </rPr>
          <t>Zero (0) Bedrooms are counted as 0.67 bedrooms</t>
        </r>
      </text>
    </comment>
    <comment ref="D14" authorId="0" shapeId="0" xr:uid="{00000000-0006-0000-0E00-000002000000}">
      <text>
        <r>
          <rPr>
            <i/>
            <sz val="8"/>
            <color indexed="81"/>
            <rFont val="Arial"/>
            <family val="2"/>
          </rPr>
          <t>Cell will turn red if greater than Section 234 Limits.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F3" authorId="0" shapeId="0" xr:uid="{00000000-0006-0000-0B00-000001000000}">
      <text>
        <r>
          <rPr>
            <i/>
            <sz val="8"/>
            <color indexed="81"/>
            <rFont val="Arial"/>
            <family val="2"/>
          </rPr>
          <t>Total New Construction and Rehabilitation Costs</t>
        </r>
      </text>
    </comment>
    <comment ref="A4" authorId="0" shapeId="0" xr:uid="{00000000-0006-0000-0B00-00000200000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xr:uid="{00000000-0006-0000-0B00-00000300000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xr:uid="{00000000-0006-0000-0B00-000004000000}">
      <text>
        <r>
          <rPr>
            <i/>
            <sz val="8"/>
            <color indexed="81"/>
            <rFont val="Arial"/>
            <family val="2"/>
          </rPr>
          <t>Costs include gazebos, mailboxes, walking paths, bike racks, and bus stop improvements.</t>
        </r>
      </text>
    </comment>
    <comment ref="A7" authorId="0" shapeId="0" xr:uid="{00000000-0006-0000-0B00-00000500000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shapeId="0" xr:uid="{00000000-0006-0000-0B00-000006000000}">
      <text>
        <r>
          <rPr>
            <i/>
            <sz val="8"/>
            <color indexed="81"/>
            <rFont val="Arial"/>
            <family val="2"/>
          </rPr>
          <t>DSHA requires a minimum of $500/unit. Cell will turn red if non-compliant.</t>
        </r>
      </text>
    </comment>
    <comment ref="A8" authorId="0" shapeId="0" xr:uid="{00000000-0006-0000-0B00-00000700000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xr:uid="{00000000-0006-0000-0B00-00000800000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shapeId="0" xr:uid="{00000000-0006-0000-0B00-000009000000}">
      <text>
        <r>
          <rPr>
            <i/>
            <sz val="8"/>
            <color indexed="81"/>
            <rFont val="Arial"/>
            <family val="2"/>
          </rPr>
          <t>Total New Construction and Rehabilitation Costs</t>
        </r>
      </text>
    </comment>
    <comment ref="A16" authorId="0" shapeId="0" xr:uid="{00000000-0006-0000-0B00-00000A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xr:uid="{00000000-0006-0000-0B00-00000B00000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shapeId="0" xr:uid="{00000000-0006-0000-0B00-00000C000000}">
      <text>
        <r>
          <rPr>
            <i/>
            <sz val="8"/>
            <color indexed="81"/>
            <rFont val="Arial"/>
            <family val="2"/>
          </rPr>
          <t>Costs associated with any concrete foundation work, flat, slab, sidewalk, or curb work, and miscellaneous gypcrete work.</t>
        </r>
      </text>
    </comment>
    <comment ref="A19" authorId="0" shapeId="0" xr:uid="{00000000-0006-0000-0B00-00000D00000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shapeId="0" xr:uid="{00000000-0006-0000-0B00-00000E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xr:uid="{00000000-0006-0000-0B00-00000F00000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shapeId="0" xr:uid="{00000000-0006-0000-0B00-00001000000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shapeId="0" xr:uid="{00000000-0006-0000-0B00-00001100000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shapeId="0" xr:uid="{00000000-0006-0000-0B00-00001200000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shapeId="0" xr:uid="{00000000-0006-0000-0B00-00001300000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shapeId="0" xr:uid="{00000000-0006-0000-0B00-00001400000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shapeId="0" xr:uid="{00000000-0006-0000-0B00-00001500000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shapeId="0" xr:uid="{00000000-0006-0000-0B00-00001600000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shapeId="0" xr:uid="{00000000-0006-0000-0B00-000017000000}">
      <text>
        <r>
          <rPr>
            <i/>
            <sz val="8"/>
            <color indexed="81"/>
            <rFont val="Arial"/>
            <family val="2"/>
          </rPr>
          <t>Costs associated with all windows and patio doors, including screens.</t>
        </r>
      </text>
    </comment>
    <comment ref="A30" authorId="0" shapeId="0" xr:uid="{00000000-0006-0000-0B00-000018000000}">
      <text>
        <r>
          <rPr>
            <i/>
            <sz val="8"/>
            <color indexed="81"/>
            <rFont val="Arial"/>
            <family val="2"/>
          </rPr>
          <t>Costs associated with gypsum board, spackling, tape and finishing work.</t>
        </r>
        <r>
          <rPr>
            <sz val="8"/>
            <color indexed="81"/>
            <rFont val="Tahoma"/>
            <family val="2"/>
          </rPr>
          <t xml:space="preserve">
</t>
        </r>
      </text>
    </comment>
    <comment ref="A31" authorId="0" shapeId="0" xr:uid="{00000000-0006-0000-0B00-00001900000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shapeId="0" xr:uid="{00000000-0006-0000-0B00-00001A00000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shapeId="0" xr:uid="{00000000-0006-0000-0B00-00001B000000}">
      <text>
        <r>
          <rPr>
            <i/>
            <sz val="8"/>
            <color indexed="81"/>
            <rFont val="Arial"/>
            <family val="2"/>
          </rPr>
          <t>Costs associated with all interior and exterior painting as defined in the specifications and manufacturer’s recommendations.</t>
        </r>
      </text>
    </comment>
    <comment ref="A34" authorId="0" shapeId="0" xr:uid="{00000000-0006-0000-0B00-00001C00000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shapeId="0" xr:uid="{00000000-0006-0000-0B00-00001D00000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shapeId="0" xr:uid="{00000000-0006-0000-0B00-00001E00000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shapeId="0" xr:uid="{00000000-0006-0000-0B00-00001F00000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shapeId="0" xr:uid="{00000000-0006-0000-0B00-000020000000}">
      <text>
        <r>
          <rPr>
            <i/>
            <sz val="8"/>
            <color indexed="81"/>
            <rFont val="Arial"/>
            <family val="2"/>
          </rPr>
          <t>Costs associated with mini-blinds, shades and other window treatments.</t>
        </r>
        <r>
          <rPr>
            <sz val="8"/>
            <color indexed="81"/>
            <rFont val="Tahoma"/>
            <family val="2"/>
          </rPr>
          <t xml:space="preserve">
</t>
        </r>
      </text>
    </comment>
    <comment ref="A40" authorId="0" shapeId="0" xr:uid="{00000000-0006-0000-0B00-00002100000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shapeId="0" xr:uid="{00000000-0006-0000-0B00-000022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xr:uid="{00000000-0006-0000-0B00-00002300000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shapeId="0" xr:uid="{00000000-0006-0000-0B00-00002400000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shapeId="0" xr:uid="{00000000-0006-0000-0B00-00002500000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shapeId="0" xr:uid="{00000000-0006-0000-0B00-00002600000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shapeId="0" xr:uid="{00000000-0006-0000-0B00-00002700000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shapeId="0" xr:uid="{00000000-0006-0000-0B00-000028000000}">
      <text>
        <r>
          <rPr>
            <i/>
            <sz val="8"/>
            <color indexed="81"/>
            <rFont val="Arial"/>
            <family val="2"/>
          </rPr>
          <t>Total New Construction and Rehabilitation Costs</t>
        </r>
      </text>
    </comment>
    <comment ref="G51" authorId="0" shapeId="0" xr:uid="{00000000-0006-0000-0B00-00002900000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Stephanie Griffin</author>
    <author>Penny A. Pierson</author>
    <author>Penny</author>
    <author>RuthAnn Jones</author>
  </authors>
  <commentList>
    <comment ref="M5" authorId="0" shapeId="0" xr:uid="{00000000-0006-0000-0C00-000001000000}">
      <text>
        <r>
          <rPr>
            <i/>
            <sz val="8"/>
            <color indexed="81"/>
            <rFont val="Arial"/>
            <family val="2"/>
          </rPr>
          <t>Cell will turn red if amount less than estimated interest is budgeted. Reduced interest budget subject to DSHA and other lender(s) approval.</t>
        </r>
      </text>
    </comment>
    <comment ref="K7" authorId="0" shapeId="0" xr:uid="{00000000-0006-0000-0C00-000002000000}">
      <text>
        <r>
          <rPr>
            <i/>
            <sz val="8"/>
            <color indexed="81"/>
            <rFont val="Arial"/>
            <family val="2"/>
          </rPr>
          <t>Transfer tax is 4%, split between buyer and seller. Cell calculates buyer portion only.</t>
        </r>
      </text>
    </comment>
    <comment ref="K8" authorId="0" shapeId="0" xr:uid="{00000000-0006-0000-0C00-00000300000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t>
        </r>
      </text>
    </comment>
    <comment ref="A10" authorId="0" shapeId="0" xr:uid="{00000000-0006-0000-0C00-000004000000}">
      <text>
        <r>
          <rPr>
            <i/>
            <sz val="8"/>
            <color indexed="81"/>
            <rFont val="Arial"/>
            <family val="2"/>
          </rPr>
          <t>Must be completed by a DSHA approved engineering firm and meet DSHA requirements.</t>
        </r>
      </text>
    </comment>
    <comment ref="M12" authorId="0" shapeId="0" xr:uid="{00000000-0006-0000-0C00-000005000000}">
      <text>
        <r>
          <rPr>
            <i/>
            <sz val="8"/>
            <color indexed="81"/>
            <rFont val="Arial"/>
            <family val="2"/>
          </rPr>
          <t>Cell will turn red if amount less than estimated financing fees is budgeted. Reduced fees subject to DSHA and other lender(s) approval.</t>
        </r>
      </text>
    </comment>
    <comment ref="M13" authorId="0" shapeId="0" xr:uid="{00000000-0006-0000-0C00-000006000000}">
      <text>
        <r>
          <rPr>
            <i/>
            <sz val="8"/>
            <color indexed="81"/>
            <rFont val="Arial"/>
            <family val="2"/>
          </rPr>
          <t>Cell will turn red if amount less than estimated financing fees is budgeted. Reduced fees subject to DSHA and other lender(s) approval.</t>
        </r>
      </text>
    </comment>
    <comment ref="K18" authorId="1" shapeId="0" xr:uid="{00000000-0006-0000-0C00-000007000000}">
      <text>
        <r>
          <rPr>
            <i/>
            <sz val="8"/>
            <color indexed="81"/>
            <rFont val="Arial"/>
            <family val="2"/>
          </rPr>
          <t xml:space="preserve">Minimum WCR/LOC Amount (must be 2.5% of Total Construction Loans)
</t>
        </r>
      </text>
    </comment>
    <comment ref="D19" authorId="2" shapeId="0" xr:uid="{00000000-0006-0000-0C00-000008000000}">
      <text>
        <r>
          <rPr>
            <i/>
            <sz val="8"/>
            <color indexed="81"/>
            <rFont val="Arial"/>
            <family val="2"/>
          </rPr>
          <t>Maximum 7% for rehabilitation and new construction.</t>
        </r>
      </text>
    </comment>
    <comment ref="F19" authorId="2" shapeId="0" xr:uid="{00000000-0006-0000-0C00-000009000000}">
      <text>
        <r>
          <rPr>
            <i/>
            <sz val="8"/>
            <color indexed="81"/>
            <rFont val="Arial"/>
            <family val="2"/>
          </rPr>
          <t>Calculation is based on buildings and sitework.</t>
        </r>
        <r>
          <rPr>
            <sz val="8"/>
            <color indexed="81"/>
            <rFont val="Tahoma"/>
            <family val="2"/>
          </rPr>
          <t xml:space="preserve">
</t>
        </r>
      </text>
    </comment>
    <comment ref="D20" authorId="2" shapeId="0" xr:uid="{00000000-0006-0000-0C00-00000B000000}">
      <text>
        <r>
          <rPr>
            <i/>
            <sz val="8"/>
            <color indexed="81"/>
            <rFont val="Arial"/>
            <family val="2"/>
          </rPr>
          <t>Maximum 7% for rehabilitation and new construction.</t>
        </r>
      </text>
    </comment>
    <comment ref="F20" authorId="2" shapeId="0" xr:uid="{00000000-0006-0000-0C00-00000C000000}">
      <text>
        <r>
          <rPr>
            <i/>
            <sz val="8"/>
            <color indexed="81"/>
            <rFont val="Arial"/>
            <family val="2"/>
          </rPr>
          <t>Calculation is based on buildings, sitework and general requirements.</t>
        </r>
        <r>
          <rPr>
            <sz val="8"/>
            <color indexed="81"/>
            <rFont val="Tahoma"/>
            <family val="2"/>
          </rPr>
          <t xml:space="preserve">
</t>
        </r>
      </text>
    </comment>
    <comment ref="L20" authorId="1" shapeId="0" xr:uid="{A7BEEA27-E8C6-4174-8B67-5342B6C52E65}">
      <text>
        <r>
          <rPr>
            <i/>
            <sz val="8"/>
            <color indexed="81"/>
            <rFont val="Arial"/>
            <family val="2"/>
          </rPr>
          <t xml:space="preserve">If establishing a WCR, amount must be equal or greater than 2.5% of Total Construction Loans (cell K18). Cell will turn red if non-compliant.
</t>
        </r>
      </text>
    </comment>
    <comment ref="K21" authorId="2" shapeId="0" xr:uid="{00000000-0006-0000-0C00-00000A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indexed="81"/>
            <rFont val="Tahoma"/>
            <family val="2"/>
          </rPr>
          <t xml:space="preserve">
</t>
        </r>
      </text>
    </comment>
    <comment ref="M24" authorId="2" shapeId="0" xr:uid="{00000000-0006-0000-0C00-00000D000000}">
      <text>
        <r>
          <rPr>
            <i/>
            <sz val="8"/>
            <color indexed="81"/>
            <rFont val="Arial"/>
            <family val="2"/>
          </rPr>
          <t>Cost Certification and Accounting fees for contractor and mortgagor combined cannot exceed $30,000.
Cell will turn red if non-compliant.</t>
        </r>
      </text>
    </comment>
    <comment ref="M25" authorId="2" shapeId="0" xr:uid="{00000000-0006-0000-0C00-00000E000000}">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3" authorId="2" shapeId="0" xr:uid="{00000000-0006-0000-0C00-00000F000000}">
      <text>
        <r>
          <rPr>
            <i/>
            <sz val="8"/>
            <color indexed="81"/>
            <rFont val="Arial"/>
            <family val="2"/>
          </rPr>
          <t>Amount entered should equal the unimproved land value as detemined by a qualified appraiser.</t>
        </r>
        <r>
          <rPr>
            <sz val="8"/>
            <color indexed="81"/>
            <rFont val="Tahoma"/>
            <family val="2"/>
          </rPr>
          <t xml:space="preserve">
</t>
        </r>
      </text>
    </comment>
    <comment ref="F36" authorId="2" shapeId="0" xr:uid="{00000000-0006-0000-0C00-000010000000}">
      <text>
        <r>
          <rPr>
            <i/>
            <sz val="8"/>
            <color indexed="81"/>
            <rFont val="Arial"/>
            <family val="2"/>
          </rPr>
          <t xml:space="preserve">DSHA legal is estimated to be $21,500 for construction closing and $12,500 for permanent closing. If the final DSHA legal amount is less than those estimates, that is all the project will be charged, but it will not exceed the estimates. 
</t>
        </r>
        <r>
          <rPr>
            <sz val="8"/>
            <color indexed="81"/>
            <rFont val="Tahoma"/>
            <family val="2"/>
          </rPr>
          <t xml:space="preserve">
</t>
        </r>
      </text>
    </comment>
    <comment ref="J38" authorId="0" shapeId="0" xr:uid="{00000000-0006-0000-0C00-000011000000}">
      <text>
        <r>
          <rPr>
            <i/>
            <sz val="8"/>
            <color indexed="81"/>
            <rFont val="Arial"/>
            <family val="2"/>
          </rPr>
          <t>Costs must be approved by DSHA.</t>
        </r>
      </text>
    </comment>
    <comment ref="K42" authorId="2" shapeId="0" xr:uid="{C95A26B6-837B-4142-BE96-F79C740ADF29}">
      <text>
        <r>
          <rPr>
            <i/>
            <sz val="8"/>
            <color indexed="81"/>
            <rFont val="Arial"/>
            <family val="2"/>
          </rPr>
          <t>Cell will calculate the maximum permitted relocation costs.</t>
        </r>
      </text>
    </comment>
    <comment ref="M42" authorId="2" shapeId="0" xr:uid="{64A7D4AE-F4AE-4EE9-9018-E33D480C1BB9}">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 
Cell will turn red if budget exceeds cap.</t>
        </r>
        <r>
          <rPr>
            <sz val="8"/>
            <color indexed="81"/>
            <rFont val="Tahoma"/>
            <family val="2"/>
          </rPr>
          <t xml:space="preserve">
</t>
        </r>
      </text>
    </comment>
    <comment ref="C43" authorId="0" shapeId="0" xr:uid="{E4790639-3933-4E51-B50B-D7758F275E32}">
      <text>
        <r>
          <rPr>
            <i/>
            <sz val="8"/>
            <color indexed="81"/>
            <rFont val="Arial"/>
            <family val="2"/>
          </rPr>
          <t>$1,250 due at application.</t>
        </r>
      </text>
    </comment>
    <comment ref="M43" authorId="2" shapeId="0" xr:uid="{00000000-0006-0000-0C00-00001700000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4" authorId="0" shapeId="0" xr:uid="{00000000-0006-0000-0C00-000019000000}">
      <text>
        <r>
          <rPr>
            <i/>
            <sz val="8"/>
            <color indexed="81"/>
            <rFont val="Arial"/>
            <family val="2"/>
          </rPr>
          <t>$1,850 due at application.</t>
        </r>
        <r>
          <rPr>
            <sz val="9"/>
            <color indexed="81"/>
            <rFont val="Tahoma"/>
            <family val="2"/>
          </rPr>
          <t xml:space="preserve">
</t>
        </r>
      </text>
    </comment>
    <comment ref="D46" authorId="2" shapeId="0" xr:uid="{6BE91E36-878E-465A-BDBD-804E3695CA85}">
      <text>
        <r>
          <rPr>
            <i/>
            <sz val="8"/>
            <color indexed="81"/>
            <rFont val="Arial"/>
            <family val="2"/>
          </rPr>
          <t>Projects must provide an operating reserve equal to 6 months operating expenses including debt service.
Cell will calculate the minimum required reserve</t>
        </r>
        <r>
          <rPr>
            <sz val="8"/>
            <color indexed="81"/>
            <rFont val="Tahoma"/>
            <family val="2"/>
          </rPr>
          <t xml:space="preserve">
</t>
        </r>
      </text>
    </comment>
    <comment ref="D47" authorId="3" shapeId="0" xr:uid="{7D796A1D-9D66-49EC-9A51-1FA02F0A85C7}">
      <text>
        <r>
          <rPr>
            <i/>
            <sz val="8"/>
            <color indexed="81"/>
            <rFont val="Arial"/>
            <family val="2"/>
          </rPr>
          <t>Cell will calculate the minimum required reserve based on the following requirements:
All projects must establish a minimum replacement reserve of $1,500/unit by permanent closing.
Projects utilizing carpet must establish a minimum replacement reserve of $1,650/unit by permanent closing.</t>
        </r>
      </text>
    </comment>
    <comment ref="K49" authorId="2" shapeId="0" xr:uid="{00000000-0006-0000-0C00-00001B000000}">
      <text>
        <r>
          <rPr>
            <i/>
            <sz val="8"/>
            <color indexed="81"/>
            <rFont val="Arial"/>
            <family val="2"/>
          </rPr>
          <t>Enter applicable Developer Fee percentage (12% or 15%).</t>
        </r>
        <r>
          <rPr>
            <sz val="8"/>
            <color indexed="81"/>
            <rFont val="Tahoma"/>
            <family val="2"/>
          </rPr>
          <t xml:space="preserve">
</t>
        </r>
        <r>
          <rPr>
            <i/>
            <sz val="8"/>
            <color indexed="81"/>
            <rFont val="Arial"/>
            <family val="2"/>
          </rPr>
          <t xml:space="preserve">
For developments where there is </t>
        </r>
        <r>
          <rPr>
            <b/>
            <i/>
            <u/>
            <sz val="8"/>
            <color indexed="81"/>
            <rFont val="Arial"/>
            <family val="2"/>
          </rPr>
          <t>no</t>
        </r>
        <r>
          <rPr>
            <i/>
            <sz val="8"/>
            <color indexed="81"/>
            <rFont val="Arial"/>
            <family val="2"/>
          </rPr>
          <t xml:space="preserve"> identity of interest acquisition of either land or existing rental properties, the developer fee is limited to the lesser of $1,000,000 or </t>
        </r>
        <r>
          <rPr>
            <b/>
            <i/>
            <u/>
            <sz val="8"/>
            <color indexed="81"/>
            <rFont val="Arial"/>
            <family val="2"/>
          </rPr>
          <t>15%</t>
        </r>
        <r>
          <rPr>
            <i/>
            <sz val="8"/>
            <color indexed="81"/>
            <rFont val="Arial"/>
            <family val="2"/>
          </rPr>
          <t xml:space="preserve"> of the TDC, excluding the developer fee, transferred reserves, relocation operating deficit reserves, site environmental remediation costs, and land costs.
 For developments where there is an identity of interest acquisition of either land or existing rental properties, the fee is limited to the lesser of $1,000,000 or </t>
        </r>
        <r>
          <rPr>
            <b/>
            <i/>
            <u/>
            <sz val="8"/>
            <color indexed="81"/>
            <rFont val="Arial"/>
            <family val="2"/>
          </rPr>
          <t>12%</t>
        </r>
        <r>
          <rPr>
            <i/>
            <sz val="8"/>
            <color indexed="81"/>
            <rFont val="Arial"/>
            <family val="2"/>
          </rPr>
          <t xml:space="preserve"> of the TDC excluding developer fee, transferred reserves, relocation operating deficit reserves, site environmental remediation costs, and all land and acquisition costs, plus 5% of the acquisition cost of existing improvements. 
</t>
        </r>
      </text>
    </comment>
    <comment ref="M50" authorId="2" shapeId="0" xr:uid="{71B49F98-98FB-4635-B3E6-F7F65EF0925D}">
      <text>
        <r>
          <rPr>
            <i/>
            <sz val="8"/>
            <color indexed="81"/>
            <rFont val="Arial"/>
            <family val="2"/>
          </rPr>
          <t>Applicant must follow the DSHA established guidelines for Identity of Interest Developer Fee. Applicant may request a Developer Fee amount that is less than the DSHA established maximum calculated fee.</t>
        </r>
      </text>
    </comment>
    <comment ref="M51" authorId="2" shapeId="0" xr:uid="{08737044-F558-4E6C-BE89-F65B188A5307}">
      <text>
        <r>
          <rPr>
            <i/>
            <sz val="8"/>
            <color indexed="81"/>
            <rFont val="Arial"/>
            <family val="2"/>
          </rPr>
          <t>Cell will pull the lesser of the requested fee or the DSHA calculated fee. Failure to input the applicable percentage for the DSHA calculated fee will result in a $0 fee.</t>
        </r>
      </text>
    </comment>
  </commentList>
</comments>
</file>

<file path=xl/sharedStrings.xml><?xml version="1.0" encoding="utf-8"?>
<sst xmlns="http://schemas.openxmlformats.org/spreadsheetml/2006/main" count="1529" uniqueCount="769">
  <si>
    <t>Acquisition Cost Per Unit (Without Land)</t>
  </si>
  <si>
    <t>Fair Mkt</t>
  </si>
  <si>
    <t>Low Income</t>
  </si>
  <si>
    <t>40% Med</t>
  </si>
  <si>
    <t>50% Med</t>
  </si>
  <si>
    <t>Mgr/Maint
Units</t>
  </si>
  <si>
    <t>Amount</t>
  </si>
  <si>
    <t>Year</t>
  </si>
  <si>
    <t>State</t>
  </si>
  <si>
    <t>Month</t>
  </si>
  <si>
    <t>Term (Yrs)</t>
  </si>
  <si>
    <t>Construction</t>
  </si>
  <si>
    <t>UNIT AND OCCUPANCY INFORMATION</t>
  </si>
  <si>
    <t>60% Med</t>
  </si>
  <si>
    <t>Mod Inc 80% Med</t>
  </si>
  <si>
    <t>Design</t>
  </si>
  <si>
    <t>Per Dwelling Unit</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</si>
  <si>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</si>
  <si>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</si>
  <si>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</si>
  <si>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</si>
  <si>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</si>
  <si>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</si>
  <si>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</si>
  <si>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</si>
  <si>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</si>
  <si>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</si>
  <si>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</si>
  <si>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</si>
  <si>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</si>
  <si>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</si>
  <si>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</si>
  <si>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</si>
  <si>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</si>
  <si>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</si>
  <si>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</si>
  <si>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</si>
  <si>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</si>
  <si>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</si>
  <si>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</si>
  <si>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</si>
  <si>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</si>
  <si>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</si>
  <si>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</si>
  <si>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</si>
  <si>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</si>
  <si>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</si>
  <si>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</si>
  <si>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</si>
  <si>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</si>
  <si>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</si>
  <si>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</si>
  <si>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</si>
  <si>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</si>
  <si>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</si>
  <si>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</si>
  <si>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</si>
  <si>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</si>
  <si>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</si>
  <si>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</si>
  <si>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</si>
  <si>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</si>
  <si>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</si>
  <si>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</si>
  <si>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</si>
  <si>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</si>
  <si>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</si>
  <si>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</si>
  <si>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</si>
  <si>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</si>
  <si>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</si>
  <si>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</si>
  <si>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</si>
  <si>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</si>
  <si>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</si>
  <si>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</si>
  <si>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</si>
  <si>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</si>
  <si>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</si>
  <si>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</si>
  <si>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</si>
  <si>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</si>
  <si>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</si>
  <si>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</si>
  <si>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</si>
  <si>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</si>
  <si>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</si>
  <si>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</si>
  <si>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</si>
  <si>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</si>
  <si>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</si>
  <si>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</si>
  <si>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</si>
  <si>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</si>
  <si>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</si>
  <si>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</si>
  <si>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</si>
  <si>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</si>
  <si>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</si>
  <si>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</si>
  <si>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</si>
  <si>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</si>
  <si>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</si>
  <si>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</si>
  <si>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</si>
  <si>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</si>
  <si>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</si>
  <si>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</si>
  <si>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</si>
  <si>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</si>
  <si>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</si>
  <si>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</si>
  <si>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</si>
  <si>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</si>
  <si>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</si>
  <si>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</si>
  <si>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</si>
  <si>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</si>
  <si>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</si>
  <si>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</si>
  <si>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</si>
  <si>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</si>
  <si>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</si>
  <si>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</si>
  <si>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</si>
  <si>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</si>
  <si>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</si>
  <si>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</si>
  <si>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</si>
  <si>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</si>
  <si>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</si>
  <si>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Source of Funds</t>
  </si>
  <si>
    <t>Annual Pymt</t>
  </si>
  <si>
    <t>DEBT SERVICE FINANCING</t>
  </si>
  <si>
    <t>Term Notes</t>
  </si>
  <si>
    <t>SUMMARY OF ANNUAL OPERATING EXPENSES</t>
  </si>
  <si>
    <t>CONSTRUCTION</t>
  </si>
  <si>
    <t xml:space="preserve">Year 9 </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</si>
  <si>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</si>
  <si>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</si>
  <si>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</si>
  <si>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</si>
  <si>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</si>
  <si>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</si>
  <si>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</si>
  <si>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</si>
  <si>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</si>
  <si>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</si>
  <si>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</si>
  <si>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</si>
  <si>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</si>
  <si>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</si>
  <si>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</si>
  <si>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</si>
  <si>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</si>
  <si>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</si>
  <si>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</si>
  <si>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</si>
  <si>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</si>
  <si>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</si>
  <si>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</si>
  <si>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</si>
  <si>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</si>
  <si>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</si>
  <si>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</si>
  <si>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</si>
  <si>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</si>
  <si>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</si>
  <si>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</si>
  <si>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</si>
  <si>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</si>
  <si>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</si>
  <si>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</si>
  <si>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</si>
  <si>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</si>
  <si>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</si>
  <si>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</si>
  <si>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</si>
  <si>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</si>
  <si>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</si>
  <si>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</si>
  <si>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</si>
  <si>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</si>
  <si>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</si>
  <si>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</si>
  <si>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</si>
  <si>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</si>
  <si>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</si>
  <si>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</si>
  <si>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</si>
  <si>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</si>
  <si>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</si>
  <si>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</si>
  <si>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</si>
  <si>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</si>
  <si>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</si>
  <si>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</si>
  <si>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</si>
  <si>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</si>
  <si>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</si>
  <si>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</si>
  <si>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</si>
  <si>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</si>
  <si>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</si>
  <si>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</si>
  <si>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</si>
  <si>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</si>
  <si>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</si>
  <si>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</si>
  <si>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</si>
  <si>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</si>
  <si>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</si>
  <si>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</si>
  <si>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</si>
  <si>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</si>
  <si>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</si>
  <si>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</si>
  <si>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</si>
  <si>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</si>
  <si>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</si>
  <si>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</si>
  <si>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</si>
  <si>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</si>
  <si>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</si>
  <si>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</si>
  <si>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</si>
  <si>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</si>
  <si>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</si>
  <si>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</si>
  <si>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</si>
  <si>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</si>
  <si>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</si>
  <si>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</si>
  <si>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</si>
  <si>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</si>
  <si>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</si>
  <si>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</si>
  <si>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</si>
  <si>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</si>
  <si>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</si>
  <si>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</si>
  <si>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</si>
  <si>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</si>
  <si>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</si>
  <si>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</si>
  <si>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</si>
  <si>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</si>
  <si>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</si>
  <si>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</si>
  <si>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</si>
  <si>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</si>
  <si>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</si>
  <si>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</si>
  <si>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</si>
  <si>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</si>
  <si>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</si>
  <si>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</si>
  <si>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</si>
  <si>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</si>
  <si>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</si>
  <si>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</si>
  <si>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</si>
  <si>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</si>
  <si>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</si>
  <si>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</si>
  <si>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</si>
  <si>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</si>
  <si>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</si>
  <si>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</si>
  <si>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</si>
  <si>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</si>
  <si>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</si>
  <si>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</si>
  <si>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</si>
  <si>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</si>
  <si>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</si>
  <si>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 xml:space="preserve">DISTRIBUTION/PYMT TO DEFERRED DEBT </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</si>
  <si>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</si>
  <si>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</si>
  <si>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</si>
  <si>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</si>
  <si>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</si>
  <si>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</si>
  <si>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</si>
  <si>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</si>
  <si>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</si>
  <si>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PRE-DEVELOPMENT</t>
  </si>
  <si>
    <t>LAND AND ACQUISITION</t>
  </si>
  <si>
    <t>FINANCING FEES AND COSTS DURING CONSTRUCTION</t>
  </si>
  <si>
    <t>RELOCATION</t>
  </si>
  <si>
    <t xml:space="preserve"> 2.  Acquisition Cost of Existing Improvements on Land</t>
  </si>
  <si>
    <t xml:space="preserve"> 3.  Reserves Transferred with Property</t>
  </si>
  <si>
    <t>Operating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</si>
  <si>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</si>
  <si>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</si>
  <si>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</si>
  <si>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</si>
  <si>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</si>
  <si>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</si>
  <si>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14. Noise Assessment Fee</t>
  </si>
  <si>
    <t>15. Total Other Fees</t>
  </si>
  <si>
    <t xml:space="preserve"> Financing Fees and Costs </t>
  </si>
  <si>
    <t>11. Construction Contingency</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</si>
  <si>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</si>
  <si>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</si>
  <si>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</si>
  <si>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</si>
  <si>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</si>
  <si>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</si>
  <si>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</si>
  <si>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</si>
  <si>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</si>
  <si>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</si>
  <si>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</si>
  <si>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</si>
  <si>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</si>
  <si>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</si>
  <si>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</si>
  <si>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</si>
  <si>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</si>
  <si>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</si>
  <si>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</si>
  <si>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</si>
  <si>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</si>
  <si>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</si>
  <si>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Unit Size Sq. Ft.</t>
  </si>
  <si>
    <t>Gross 
Rent</t>
  </si>
  <si>
    <t xml:space="preserve">  Other</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</si>
  <si>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</si>
  <si>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</si>
  <si>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</si>
  <si>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</si>
  <si>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</si>
  <si>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</si>
  <si>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</si>
  <si>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</si>
  <si>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</si>
  <si>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</si>
  <si>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</si>
  <si>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</si>
  <si>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</si>
  <si>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</si>
  <si>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</si>
  <si>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</si>
  <si>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</si>
  <si>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</si>
  <si>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</si>
  <si>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</si>
  <si>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</si>
  <si>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</si>
  <si>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</si>
  <si>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</si>
  <si>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</si>
  <si>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</si>
  <si>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</si>
  <si>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</si>
  <si>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</si>
  <si>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</si>
  <si>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</si>
  <si>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</si>
  <si>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</si>
  <si>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</si>
  <si>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</si>
  <si>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</si>
  <si>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</si>
  <si>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</si>
  <si>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</si>
  <si>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</si>
  <si>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</si>
  <si>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</si>
  <si>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</si>
  <si>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</si>
  <si>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</si>
  <si>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</si>
  <si>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</si>
  <si>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</si>
  <si>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</si>
  <si>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</si>
  <si>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</si>
  <si>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</si>
  <si>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</si>
  <si>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</si>
  <si>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</si>
  <si>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</si>
  <si>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</si>
  <si>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</si>
  <si>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</si>
  <si>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</si>
  <si>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</si>
  <si>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</si>
  <si>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</si>
  <si>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</si>
  <si>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</si>
  <si>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</si>
  <si>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</si>
  <si>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</si>
  <si>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</si>
  <si>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</si>
  <si>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</si>
  <si>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</si>
  <si>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</si>
  <si>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</si>
  <si>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</si>
  <si>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</si>
  <si>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</si>
  <si>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</si>
  <si>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</si>
  <si>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</si>
  <si>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</si>
  <si>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</si>
  <si>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</si>
  <si>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</si>
  <si>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</si>
  <si>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</si>
  <si>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</si>
  <si>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</si>
  <si>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</si>
  <si>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</si>
  <si>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</si>
  <si>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</si>
  <si>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</si>
  <si>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Estimated Interest</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</si>
  <si>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</si>
  <si>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</si>
  <si>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</si>
  <si>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</si>
  <si>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</si>
  <si>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</si>
  <si>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</si>
  <si>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</si>
  <si>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</si>
  <si>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</si>
  <si>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</si>
  <si>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</si>
  <si>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</si>
  <si>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</si>
  <si>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</si>
  <si>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</si>
  <si>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</si>
  <si>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</si>
  <si>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</si>
  <si>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</si>
  <si>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</si>
  <si>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</si>
  <si>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</si>
  <si>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</si>
  <si>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</si>
  <si>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</si>
  <si>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</si>
  <si>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</si>
  <si>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</si>
  <si>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</si>
  <si>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</si>
  <si>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</si>
  <si>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</si>
  <si>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</si>
  <si>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</si>
  <si>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</si>
  <si>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</si>
  <si>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</si>
  <si>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</si>
  <si>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</si>
  <si>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</si>
  <si>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</si>
  <si>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</si>
  <si>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</si>
  <si>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</si>
  <si>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</si>
  <si>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</si>
  <si>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</si>
  <si>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</si>
  <si>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</si>
  <si>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</si>
  <si>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</si>
  <si>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</si>
  <si>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</si>
  <si>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</si>
  <si>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</si>
  <si>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</si>
  <si>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</si>
  <si>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</si>
  <si>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</si>
  <si>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</si>
  <si>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</si>
  <si>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</si>
  <si>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</si>
  <si>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</si>
  <si>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</si>
  <si>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</si>
  <si>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</si>
  <si>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</si>
  <si>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</si>
  <si>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</si>
  <si>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</si>
  <si>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</si>
  <si>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</si>
  <si>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</si>
  <si>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</si>
  <si>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</si>
  <si>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</si>
  <si>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</si>
  <si>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</si>
  <si>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</si>
  <si>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</si>
  <si>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</si>
  <si>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</si>
  <si>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</si>
  <si>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</si>
  <si>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</si>
  <si>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</si>
  <si>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</si>
  <si>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</si>
  <si>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</si>
  <si>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</si>
  <si>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</si>
  <si>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</si>
  <si>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</si>
  <si>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</si>
  <si>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</si>
  <si>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</si>
  <si>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</si>
  <si>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</si>
  <si>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</si>
  <si>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</si>
  <si>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</si>
  <si>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</si>
  <si>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</si>
  <si>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</si>
  <si>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</si>
  <si>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</si>
  <si>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</si>
  <si>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</si>
  <si>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</si>
  <si>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</si>
  <si>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</si>
  <si>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</si>
  <si>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</si>
  <si>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</si>
  <si>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</si>
  <si>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</si>
  <si>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</si>
  <si>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DSHA TOTAL DEVELOPMENT COST (TDC)</t>
  </si>
  <si>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</si>
  <si>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</si>
  <si>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</si>
  <si>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</si>
  <si>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</si>
  <si>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</si>
  <si>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</si>
  <si>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</si>
  <si>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</si>
  <si>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</si>
  <si>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</si>
  <si>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</si>
  <si>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</si>
  <si>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</si>
  <si>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</si>
  <si>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</si>
  <si>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</si>
  <si>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</si>
  <si>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</si>
  <si>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</si>
  <si>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</si>
  <si>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</si>
  <si>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</si>
  <si>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</si>
  <si>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</si>
  <si>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</si>
  <si>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</si>
  <si>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</si>
  <si>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</si>
  <si>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</si>
  <si>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</si>
  <si>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</si>
  <si>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</si>
  <si>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</si>
  <si>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</si>
  <si>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</si>
  <si>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</si>
  <si>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</si>
  <si>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</si>
  <si>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</si>
  <si>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Cash Available after Deferred Interest Paid</t>
  </si>
  <si>
    <t xml:space="preserve"> 5 Bedroom</t>
  </si>
  <si>
    <t>State/
Federal Subsidy
PUPM</t>
  </si>
  <si>
    <t>Eligible Basis Units</t>
  </si>
  <si>
    <t>ENGINEER - CIVIL</t>
  </si>
  <si>
    <t>ENGINEER - MECHANICAL</t>
  </si>
  <si>
    <t xml:space="preserve">DSHA TDC </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</si>
  <si>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</si>
  <si>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</si>
  <si>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</si>
  <si>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</si>
  <si>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</si>
  <si>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</si>
  <si>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</si>
  <si>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</si>
  <si>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</si>
  <si>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</si>
  <si>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</si>
  <si>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</si>
  <si>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</si>
  <si>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</si>
  <si>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</si>
  <si>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</si>
  <si>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</si>
  <si>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t xml:space="preserve"> Average Operating Expense per Unit </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</si>
  <si>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</si>
  <si>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</si>
  <si>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</si>
  <si>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</si>
  <si>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</si>
  <si>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</si>
  <si>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</si>
  <si>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</si>
  <si>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</si>
  <si>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</si>
  <si>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</si>
  <si>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</si>
  <si>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</si>
  <si>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</si>
  <si>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</si>
  <si>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</si>
  <si>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</si>
  <si>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</si>
  <si>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</si>
  <si>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</si>
  <si>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</si>
  <si>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</si>
  <si>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</si>
  <si>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Construction Closing Equity Installment (Per LOI)</t>
  </si>
  <si>
    <t>Total Subsidized Units</t>
  </si>
  <si>
    <t>Bank B</t>
  </si>
  <si>
    <t xml:space="preserve"> Gross Equity Pricing</t>
  </si>
  <si>
    <t xml:space="preserve"> Net Equity Pricing</t>
  </si>
  <si>
    <t>TOTAL ELIGIBLE BASIS</t>
  </si>
  <si>
    <t xml:space="preserve"> Total Eligible Basis </t>
  </si>
  <si>
    <t xml:space="preserve">Capped Annual Distribution </t>
  </si>
  <si>
    <t xml:space="preserve">Uncapped Annual Distribution </t>
  </si>
  <si>
    <t>Distribution Paid (Capped)</t>
  </si>
  <si>
    <t>Distribution Paid (Uncapped)</t>
  </si>
  <si>
    <t>Bank A</t>
  </si>
  <si>
    <t>(Specify Funding Here)</t>
  </si>
  <si>
    <t>Transferred Reserves/Escrows in Acquisition</t>
  </si>
  <si>
    <t xml:space="preserve"> Plus: Eligible Basis Items</t>
  </si>
  <si>
    <t xml:space="preserve"> Total Eligible Basis Items</t>
  </si>
  <si>
    <t>Marketing &amp; Rent Up Fees</t>
  </si>
  <si>
    <t>Property Taxes</t>
  </si>
  <si>
    <t>Construction Closing Equity for Developer Fee</t>
  </si>
  <si>
    <t>Excess Equity from Construction Closing Installment</t>
  </si>
  <si>
    <t>TOTAL EXCESS CONSTRUCTION CLOSING EQUITY</t>
  </si>
  <si>
    <t xml:space="preserve"> Bus Stop/Shelter Improvements</t>
  </si>
  <si>
    <t>Engineering</t>
  </si>
  <si>
    <t>MEP</t>
  </si>
  <si>
    <t>Civil/Site</t>
  </si>
  <si>
    <t>Surveys</t>
  </si>
  <si>
    <t>Soil Borings</t>
  </si>
  <si>
    <t>Architect Supervision</t>
  </si>
  <si>
    <t xml:space="preserve"> Utility Benchmarking Service</t>
  </si>
  <si>
    <t>OWNER</t>
  </si>
  <si>
    <t>ENERGY CONTACT / HERS RATER</t>
  </si>
  <si>
    <t>(Specify Lender Here)</t>
  </si>
  <si>
    <t>(Specify Source Here)</t>
  </si>
  <si>
    <t>Perm A</t>
  </si>
  <si>
    <t>Perm B</t>
  </si>
  <si>
    <t>Perm C</t>
  </si>
  <si>
    <t>Interest Only Loan</t>
  </si>
  <si>
    <t>Perm D</t>
  </si>
  <si>
    <t>Energy Certification/HERS Rating</t>
  </si>
  <si>
    <t>Cost Certification and Accounting Fees</t>
  </si>
  <si>
    <t>Federal Historic Tax Credits</t>
  </si>
  <si>
    <t>Specify Contract Length</t>
  </si>
  <si>
    <t>(Specify Role Here, i.e. Historic)</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</si>
  <si>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</si>
  <si>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</si>
  <si>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</si>
  <si>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</si>
  <si>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</si>
  <si>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DSHA Construction</t>
  </si>
  <si>
    <t>DSHA Permanent</t>
  </si>
  <si>
    <t xml:space="preserve"> Site Environmental Remediation</t>
  </si>
  <si>
    <t xml:space="preserve"> Building Environmental Remediation</t>
  </si>
  <si>
    <t xml:space="preserve"> Playground/Site Recreation</t>
  </si>
  <si>
    <t>DSHA Lending Application Fees</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</si>
  <si>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</si>
  <si>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</si>
  <si>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</si>
  <si>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</si>
  <si>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</si>
  <si>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</si>
  <si>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</si>
  <si>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</si>
  <si>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</si>
  <si>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</si>
  <si>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</si>
  <si>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</si>
  <si>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</si>
  <si>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</si>
  <si>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</si>
  <si>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</si>
  <si>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</si>
  <si>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</si>
  <si>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</si>
  <si>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</si>
  <si>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</si>
  <si>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</si>
  <si>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</si>
  <si>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</si>
  <si>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</si>
  <si>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</si>
  <si>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</si>
  <si>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</si>
  <si>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</si>
  <si>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State:</t>
  </si>
  <si>
    <t>Zip Code:</t>
  </si>
  <si>
    <t xml:space="preserve"> Contact Name:</t>
  </si>
  <si>
    <t xml:space="preserve"> Email:</t>
  </si>
  <si>
    <t>Phone:</t>
  </si>
  <si>
    <t>Cell:</t>
  </si>
  <si>
    <t>County:</t>
  </si>
  <si>
    <t>City:</t>
  </si>
  <si>
    <t>Census Tract:</t>
  </si>
  <si>
    <t>Federal ID#:</t>
  </si>
  <si>
    <t>Joint Venture :</t>
  </si>
  <si>
    <t xml:space="preserve"> 1.  Basis for Calculating Developer's Fee</t>
  </si>
  <si>
    <t xml:space="preserve"> 2.  Developer's Fee Percentage (%)</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</si>
  <si>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</si>
  <si>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 xml:space="preserve">80% of Median </t>
  </si>
  <si>
    <t>Income Average</t>
  </si>
  <si>
    <t xml:space="preserve"> Project Set-Aside:</t>
  </si>
  <si>
    <t>20% at 50% AMI</t>
  </si>
  <si>
    <t>40% at 60% AMI</t>
  </si>
  <si>
    <t xml:space="preserve">QCT: </t>
  </si>
  <si>
    <t xml:space="preserve">DDA: </t>
  </si>
  <si>
    <t xml:space="preserve">Opportunity Zone: </t>
  </si>
  <si>
    <t xml:space="preserve"> 2.  Relocation Operating Deficit Reserve</t>
  </si>
  <si>
    <t xml:space="preserve"> 1.  Total Relocation Costs</t>
  </si>
  <si>
    <t>Syndication Legal and Accounting</t>
  </si>
  <si>
    <t>REHABILITATION - UNIT AND OCCUPANCY INFORMATION</t>
  </si>
  <si>
    <t>NEW CONSTRUCTION - UNIT AND OCCUPANCY INFORMATION</t>
  </si>
  <si>
    <t xml:space="preserve"> Total Rehab Units</t>
  </si>
  <si>
    <t xml:space="preserve"> Total New Const Units</t>
  </si>
  <si>
    <t>Market Rate</t>
  </si>
  <si>
    <t>TOTAL ELIGIBLE PER UNIT LIMIT</t>
  </si>
  <si>
    <t>NHTF</t>
  </si>
  <si>
    <t>Annual Deferred Int</t>
  </si>
  <si>
    <t>NHTF PSH Application Fees</t>
  </si>
  <si>
    <t>12. Cost Certification and Accounting Fees</t>
  </si>
  <si>
    <t xml:space="preserve"> 3.  Site Inspections - Lender, CCR, Etc.</t>
  </si>
  <si>
    <t xml:space="preserve"> 4.  Total DSHA Fees/Uses</t>
  </si>
  <si>
    <t xml:space="preserve"> 7.  Other:</t>
  </si>
  <si>
    <t xml:space="preserve"> 8.  Other:</t>
  </si>
  <si>
    <t xml:space="preserve"> 6. Other:</t>
  </si>
  <si>
    <t>10. WCR/LOC Fees</t>
  </si>
  <si>
    <t>Working Capital Cash Reserve (WCR)</t>
  </si>
  <si>
    <t xml:space="preserve"> 5.  Total Reserves</t>
  </si>
  <si>
    <t xml:space="preserve"> 7. Other:</t>
  </si>
  <si>
    <t xml:space="preserve"> 4 . Other Approved Costs </t>
  </si>
  <si>
    <t>RFR, TAXES AND INSURANCE</t>
  </si>
  <si>
    <t xml:space="preserve"> Reserve for Replacement (RFR)</t>
  </si>
  <si>
    <t>DSHA Required $ per Unit</t>
  </si>
  <si>
    <t xml:space="preserve"> Management Fee</t>
  </si>
  <si>
    <t>TOTAL HTF AMOUNT REQUESTED</t>
  </si>
  <si>
    <t>Cash Flow (Available for Deferred Debt)</t>
  </si>
  <si>
    <t>DSHA Calculated Developer Fee</t>
  </si>
  <si>
    <t>Other Requested Developer Fee Amount</t>
  </si>
  <si>
    <t>SOURCES:</t>
  </si>
  <si>
    <t>% of  NHTF Eligible Units</t>
  </si>
  <si>
    <t>Total NHTF Eligible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</si>
</sst>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mm/dd/yy_)"/>
    <numFmt numFmtId="167" formatCode="0.000%"/>
    <numFmt numFmtId="168" formatCode="&quot;$&quot;#,##0.000000"/>
    <numFmt numFmtId="169" formatCode="&quot;$&quot;#,##0.000000_);[Red]\(&quot;$&quot;#,##0.000000\)"/>
    <numFmt numFmtId="170" formatCode="0.00000%"/>
    <numFmt numFmtId="171" formatCode="0.0%"/>
    <numFmt numFmtId="172" formatCode=";;;"/>
    <numFmt numFmtId="173" formatCode="###\-###\-####"/>
    <numFmt numFmtId="174" formatCode="0.0000%"/>
    <numFmt numFmtId="175" formatCode="#,##0.000000_);[Red]\(#,##0.000000\)"/>
  </numFmts>
  <fonts count="95"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s>
  <fills count="9">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1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6" fillId="0" borderId="0"/>
    <xf numFmtId="0" fontId="53"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cellStyleXfs>
  <cellXfs count="1140">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4"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5" fillId="0" borderId="0" xfId="0" applyFont="1" applyFill="1" applyBorder="1" applyAlignment="1">
      <alignment horizontal="center" vertical="center"/>
    </xf>
    <xf numFmtId="0" fontId="56"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57"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5"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8"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5" fontId="21" fillId="0" borderId="10" xfId="8" applyNumberFormat="1" applyFont="1" applyFill="1" applyBorder="1" applyAlignment="1">
      <alignment vertical="center"/>
    </xf>
    <xf numFmtId="165"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8" fillId="0" borderId="1" xfId="0" applyFont="1" applyBorder="1" applyAlignment="1">
      <alignment horizontal="center" vertical="center"/>
    </xf>
    <xf numFmtId="0" fontId="58" fillId="4" borderId="1" xfId="0" applyFont="1" applyFill="1" applyBorder="1" applyAlignment="1">
      <alignment horizontal="center" vertical="center"/>
    </xf>
    <xf numFmtId="164" fontId="58" fillId="0" borderId="6" xfId="0" applyNumberFormat="1" applyFont="1" applyBorder="1" applyAlignment="1">
      <alignment vertical="center"/>
    </xf>
    <xf numFmtId="164" fontId="59" fillId="4" borderId="1" xfId="0" applyNumberFormat="1" applyFont="1" applyFill="1" applyBorder="1" applyAlignment="1">
      <alignment vertical="center"/>
    </xf>
    <xf numFmtId="164" fontId="58" fillId="0" borderId="1" xfId="0" applyNumberFormat="1" applyFont="1" applyBorder="1" applyAlignment="1">
      <alignment vertical="center"/>
    </xf>
    <xf numFmtId="164" fontId="58" fillId="4" borderId="1" xfId="0" applyNumberFormat="1" applyFont="1" applyFill="1" applyBorder="1"/>
    <xf numFmtId="164" fontId="58" fillId="0" borderId="1" xfId="0" applyNumberFormat="1" applyFont="1" applyBorder="1"/>
    <xf numFmtId="164" fontId="58" fillId="4" borderId="4" xfId="0" applyNumberFormat="1" applyFont="1" applyFill="1" applyBorder="1"/>
    <xf numFmtId="164" fontId="58" fillId="4" borderId="1" xfId="0" applyNumberFormat="1" applyFont="1" applyFill="1" applyBorder="1" applyAlignment="1">
      <alignment horizontal="right" vertical="center"/>
    </xf>
    <xf numFmtId="164" fontId="59" fillId="4" borderId="1" xfId="0" applyNumberFormat="1" applyFont="1" applyFill="1" applyBorder="1"/>
    <xf numFmtId="165" fontId="58" fillId="0" borderId="1" xfId="0" applyNumberFormat="1" applyFont="1" applyBorder="1"/>
    <xf numFmtId="165" fontId="58" fillId="4" borderId="1" xfId="0" applyNumberFormat="1" applyFont="1" applyFill="1" applyBorder="1"/>
    <xf numFmtId="164" fontId="58" fillId="0" borderId="1" xfId="0" applyNumberFormat="1" applyFont="1" applyBorder="1" applyProtection="1"/>
    <xf numFmtId="164" fontId="58" fillId="4" borderId="1" xfId="0" applyNumberFormat="1" applyFont="1" applyFill="1" applyBorder="1" applyProtection="1"/>
    <xf numFmtId="164" fontId="58"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8" fillId="4" borderId="1" xfId="0" applyNumberFormat="1" applyFont="1" applyFill="1" applyBorder="1" applyAlignment="1">
      <alignment vertical="center"/>
    </xf>
    <xf numFmtId="4" fontId="58" fillId="0" borderId="1" xfId="0" applyNumberFormat="1" applyFont="1" applyBorder="1" applyAlignment="1">
      <alignment horizontal="right" vertical="center"/>
    </xf>
    <xf numFmtId="164" fontId="58" fillId="0" borderId="1" xfId="0" applyNumberFormat="1" applyFont="1" applyBorder="1" applyAlignment="1">
      <alignment horizontal="right" vertical="center"/>
    </xf>
    <xf numFmtId="164" fontId="60" fillId="0" borderId="1" xfId="0" applyNumberFormat="1" applyFont="1" applyBorder="1" applyAlignment="1">
      <alignment vertical="center"/>
    </xf>
    <xf numFmtId="164" fontId="61" fillId="0" borderId="1" xfId="0" applyNumberFormat="1" applyFont="1" applyBorder="1" applyAlignment="1">
      <alignment vertical="center"/>
    </xf>
    <xf numFmtId="0" fontId="62" fillId="0" borderId="9" xfId="8" applyFont="1" applyFill="1" applyBorder="1" applyAlignment="1">
      <alignment horizontal="center" vertical="center"/>
    </xf>
    <xf numFmtId="0" fontId="62" fillId="0" borderId="9" xfId="8" applyFont="1" applyFill="1" applyBorder="1" applyAlignment="1" applyProtection="1">
      <alignment horizontal="left" vertical="center"/>
    </xf>
    <xf numFmtId="167" fontId="63" fillId="0" borderId="9" xfId="8" applyNumberFormat="1" applyFont="1" applyFill="1" applyBorder="1" applyAlignment="1">
      <alignment horizontal="right" vertical="center"/>
    </xf>
    <xf numFmtId="0" fontId="63" fillId="0" borderId="9" xfId="8" applyFont="1" applyFill="1" applyBorder="1" applyAlignment="1">
      <alignment horizontal="right" vertical="center"/>
    </xf>
    <xf numFmtId="164" fontId="63" fillId="0" borderId="9" xfId="8" applyNumberFormat="1" applyFont="1" applyFill="1" applyBorder="1" applyAlignment="1">
      <alignment horizontal="right" vertical="center"/>
    </xf>
    <xf numFmtId="0" fontId="62" fillId="0" borderId="9" xfId="8" applyFont="1" applyFill="1" applyBorder="1" applyAlignment="1">
      <alignment horizontal="left" vertical="center"/>
    </xf>
    <xf numFmtId="164" fontId="63" fillId="0" borderId="6" xfId="8" applyNumberFormat="1" applyFont="1" applyFill="1" applyBorder="1" applyAlignment="1">
      <alignment horizontal="center" vertical="center"/>
    </xf>
    <xf numFmtId="3" fontId="64" fillId="0" borderId="10" xfId="8" applyNumberFormat="1" applyFont="1" applyFill="1" applyBorder="1" applyAlignment="1">
      <alignment vertical="center"/>
    </xf>
    <xf numFmtId="165" fontId="64" fillId="0" borderId="10" xfId="8" applyNumberFormat="1" applyFont="1" applyFill="1" applyBorder="1" applyAlignment="1">
      <alignment vertical="center"/>
    </xf>
    <xf numFmtId="165" fontId="64" fillId="0" borderId="10" xfId="8" applyNumberFormat="1" applyFont="1" applyFill="1" applyBorder="1" applyAlignment="1" applyProtection="1">
      <alignment vertical="center"/>
    </xf>
    <xf numFmtId="7" fontId="63" fillId="4" borderId="1" xfId="8" applyNumberFormat="1" applyFont="1" applyFill="1" applyBorder="1" applyAlignment="1" applyProtection="1">
      <alignment vertical="center"/>
    </xf>
    <xf numFmtId="0" fontId="63" fillId="4" borderId="1" xfId="8" applyFont="1" applyFill="1" applyBorder="1" applyAlignment="1">
      <alignment vertical="center"/>
    </xf>
    <xf numFmtId="166" fontId="63" fillId="0" borderId="6" xfId="8" applyNumberFormat="1" applyFont="1" applyFill="1" applyBorder="1" applyAlignment="1" applyProtection="1">
      <alignment horizontal="center" vertical="center"/>
    </xf>
    <xf numFmtId="164" fontId="58" fillId="4" borderId="10" xfId="0" applyNumberFormat="1" applyFont="1" applyFill="1" applyBorder="1" applyAlignment="1">
      <alignment vertical="center"/>
    </xf>
    <xf numFmtId="164" fontId="58" fillId="0" borderId="0" xfId="0" applyNumberFormat="1" applyFont="1" applyAlignment="1">
      <alignment vertical="center"/>
    </xf>
    <xf numFmtId="1" fontId="60" fillId="0" borderId="1" xfId="0" applyNumberFormat="1" applyFont="1" applyBorder="1" applyAlignment="1">
      <alignment horizontal="center" vertical="center"/>
    </xf>
    <xf numFmtId="10" fontId="60"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8"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3" fillId="0" borderId="0" xfId="9" applyAlignment="1">
      <alignment vertical="center"/>
    </xf>
    <xf numFmtId="0" fontId="65" fillId="0" borderId="0" xfId="9" applyFont="1" applyAlignment="1">
      <alignment horizontal="center" vertical="center"/>
    </xf>
    <xf numFmtId="0" fontId="53" fillId="0" borderId="0" xfId="9" applyAlignment="1">
      <alignment horizontal="center" vertical="center"/>
    </xf>
    <xf numFmtId="0" fontId="66" fillId="0" borderId="0" xfId="0" applyFont="1" applyAlignment="1">
      <alignment vertical="center"/>
    </xf>
    <xf numFmtId="164" fontId="58" fillId="0" borderId="0" xfId="0" applyNumberFormat="1" applyFont="1" applyFill="1" applyBorder="1" applyAlignment="1">
      <alignment horizontal="right" vertical="center"/>
    </xf>
    <xf numFmtId="0" fontId="58" fillId="0" borderId="0" xfId="0" applyFont="1" applyFill="1" applyBorder="1" applyAlignment="1">
      <alignment horizontal="right" vertical="center"/>
    </xf>
    <xf numFmtId="0" fontId="57" fillId="0" borderId="0" xfId="0" applyFont="1" applyBorder="1"/>
    <xf numFmtId="0" fontId="9" fillId="4" borderId="1" xfId="0" applyFont="1" applyFill="1" applyBorder="1" applyAlignment="1">
      <alignment horizontal="center" vertical="center" wrapText="1"/>
    </xf>
    <xf numFmtId="3" fontId="58" fillId="4" borderId="1" xfId="0" applyNumberFormat="1" applyFont="1" applyFill="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9" fillId="0" borderId="4" xfId="0" applyFont="1" applyFill="1" applyBorder="1" applyAlignment="1">
      <alignment horizontal="left" vertical="center"/>
    </xf>
    <xf numFmtId="0" fontId="60"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8"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0"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8" fillId="0" borderId="1" xfId="0" applyFont="1" applyBorder="1" applyAlignment="1" applyProtection="1">
      <alignment horizontal="center" vertical="center"/>
    </xf>
    <xf numFmtId="0" fontId="58"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1"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6" fillId="0" borderId="0" xfId="0" applyFont="1" applyAlignment="1" applyProtection="1">
      <alignment vertical="center"/>
    </xf>
    <xf numFmtId="0" fontId="15" fillId="0" borderId="0" xfId="0" applyFont="1" applyFill="1" applyBorder="1" applyAlignment="1" applyProtection="1">
      <alignment vertical="center"/>
    </xf>
    <xf numFmtId="0" fontId="58" fillId="4" borderId="10"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8" fillId="0" borderId="9" xfId="0" applyFont="1" applyFill="1" applyBorder="1" applyAlignment="1">
      <alignment horizontal="center" vertical="center"/>
    </xf>
    <xf numFmtId="0" fontId="58" fillId="0" borderId="9" xfId="0" applyFont="1" applyFill="1" applyBorder="1" applyAlignment="1" applyProtection="1">
      <alignment horizontal="center" vertical="center"/>
    </xf>
    <xf numFmtId="0" fontId="67" fillId="0" borderId="0" xfId="0" applyFont="1" applyAlignment="1">
      <alignment vertical="center"/>
    </xf>
    <xf numFmtId="0" fontId="34" fillId="0" borderId="0" xfId="0" applyFont="1"/>
    <xf numFmtId="0" fontId="34" fillId="0" borderId="0" xfId="0" applyFont="1" applyAlignment="1">
      <alignment horizontal="right"/>
    </xf>
    <xf numFmtId="0" fontId="34" fillId="0" borderId="0" xfId="0" applyFont="1" applyAlignment="1">
      <alignment horizontal="left"/>
    </xf>
    <xf numFmtId="0" fontId="37" fillId="0" borderId="0" xfId="0" applyFont="1" applyBorder="1" applyAlignment="1">
      <alignment horizontal="center" vertical="center"/>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8"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8" fillId="0" borderId="0" xfId="0" applyFont="1" applyFill="1" applyBorder="1" applyAlignment="1">
      <alignment horizontal="center" vertical="center"/>
    </xf>
    <xf numFmtId="164" fontId="58"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69"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8"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0" fontId="70" fillId="0" borderId="0" xfId="9" applyFont="1" applyAlignment="1">
      <alignment vertical="center"/>
    </xf>
    <xf numFmtId="0" fontId="71" fillId="0" borderId="0" xfId="9" applyFont="1" applyAlignment="1">
      <alignment horizontal="center" vertical="center"/>
    </xf>
    <xf numFmtId="0" fontId="72" fillId="0" borderId="0" xfId="9" applyFont="1" applyAlignment="1">
      <alignment horizontal="center" vertical="center"/>
    </xf>
    <xf numFmtId="0" fontId="73" fillId="0" borderId="1" xfId="9" applyFont="1" applyBorder="1" applyAlignment="1" applyProtection="1">
      <alignment vertical="top" wrapText="1"/>
      <protection locked="0"/>
    </xf>
    <xf numFmtId="0" fontId="74" fillId="0" borderId="2" xfId="9" applyFont="1" applyBorder="1" applyAlignment="1" applyProtection="1">
      <alignment horizontal="left" vertical="center"/>
    </xf>
    <xf numFmtId="0" fontId="65" fillId="0" borderId="0" xfId="9" applyFont="1" applyAlignment="1" applyProtection="1">
      <alignment horizontal="center" vertical="center"/>
    </xf>
    <xf numFmtId="0" fontId="71" fillId="0" borderId="0" xfId="9" applyFont="1" applyAlignment="1" applyProtection="1">
      <alignment horizontal="center" vertical="center"/>
    </xf>
    <xf numFmtId="0" fontId="53" fillId="0" borderId="7" xfId="9" applyBorder="1" applyAlignment="1" applyProtection="1">
      <alignment vertical="center"/>
    </xf>
    <xf numFmtId="0" fontId="72" fillId="4" borderId="1" xfId="9" applyFont="1" applyFill="1" applyBorder="1" applyAlignment="1" applyProtection="1">
      <alignment horizontal="center" vertical="center" wrapText="1"/>
    </xf>
    <xf numFmtId="0" fontId="72" fillId="4" borderId="1" xfId="9" applyFont="1" applyFill="1" applyBorder="1" applyAlignment="1" applyProtection="1">
      <alignment horizontal="center" vertical="center"/>
    </xf>
    <xf numFmtId="164" fontId="58" fillId="4" borderId="1" xfId="0" applyNumberFormat="1" applyFont="1" applyFill="1" applyBorder="1" applyAlignment="1" applyProtection="1">
      <alignment vertical="center"/>
    </xf>
    <xf numFmtId="164" fontId="58" fillId="4" borderId="10" xfId="0" applyNumberFormat="1" applyFont="1" applyFill="1" applyBorder="1" applyAlignment="1" applyProtection="1">
      <alignment vertical="center"/>
    </xf>
    <xf numFmtId="164" fontId="58"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8" fillId="0" borderId="10" xfId="0" applyNumberFormat="1" applyFont="1" applyBorder="1" applyAlignment="1" applyProtection="1">
      <alignment vertical="center"/>
    </xf>
    <xf numFmtId="164" fontId="61" fillId="0" borderId="1" xfId="0" applyNumberFormat="1" applyFont="1" applyBorder="1" applyAlignment="1" applyProtection="1">
      <alignment vertical="center"/>
    </xf>
    <xf numFmtId="0" fontId="75" fillId="0" borderId="0" xfId="0" applyFont="1" applyFill="1" applyBorder="1" applyAlignment="1">
      <alignment horizontal="center" vertical="center"/>
    </xf>
    <xf numFmtId="3" fontId="58" fillId="0" borderId="1" xfId="0" applyNumberFormat="1" applyFont="1" applyBorder="1" applyAlignment="1" applyProtection="1">
      <alignment horizontal="right" vertical="center"/>
    </xf>
    <xf numFmtId="6" fontId="58" fillId="0" borderId="10" xfId="0" applyNumberFormat="1" applyFont="1" applyBorder="1" applyAlignment="1">
      <alignment vertical="center"/>
    </xf>
    <xf numFmtId="6" fontId="58" fillId="0" borderId="1" xfId="0" applyNumberFormat="1" applyFont="1" applyBorder="1" applyAlignment="1">
      <alignment vertical="center"/>
    </xf>
    <xf numFmtId="6" fontId="61" fillId="0" borderId="1" xfId="0" applyNumberFormat="1" applyFont="1" applyBorder="1" applyAlignment="1">
      <alignment vertical="center"/>
    </xf>
    <xf numFmtId="6" fontId="58" fillId="4" borderId="1" xfId="0" applyNumberFormat="1" applyFont="1" applyFill="1" applyBorder="1" applyAlignment="1">
      <alignment vertical="center"/>
    </xf>
    <xf numFmtId="0" fontId="9" fillId="0" borderId="9" xfId="0" applyFont="1" applyBorder="1" applyAlignment="1">
      <alignment vertical="center"/>
    </xf>
    <xf numFmtId="0" fontId="0" fillId="0" borderId="0" xfId="0" applyBorder="1"/>
    <xf numFmtId="164" fontId="58"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4" fillId="0" borderId="0" xfId="10" applyFont="1" applyAlignment="1">
      <alignment horizontal="center"/>
    </xf>
    <xf numFmtId="0" fontId="45" fillId="0" borderId="0" xfId="10" applyFont="1" applyAlignment="1">
      <alignment horizontal="left" indent="4"/>
    </xf>
    <xf numFmtId="0" fontId="45" fillId="0" borderId="0" xfId="10" applyFont="1"/>
    <xf numFmtId="0" fontId="9" fillId="0" borderId="0" xfId="0" applyFont="1" applyFill="1" applyBorder="1" applyAlignment="1">
      <alignment horizontal="left" vertical="center"/>
    </xf>
    <xf numFmtId="0" fontId="76" fillId="0" borderId="0" xfId="0" applyFont="1" applyFill="1" applyBorder="1" applyAlignment="1">
      <alignment horizontal="left" vertical="top"/>
    </xf>
    <xf numFmtId="0" fontId="58"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7" fillId="0" borderId="0" xfId="0" applyFont="1" applyFill="1" applyBorder="1" applyAlignment="1">
      <alignment horizontal="left" vertical="center"/>
    </xf>
    <xf numFmtId="0" fontId="76" fillId="0" borderId="0" xfId="0" applyFont="1" applyFill="1" applyBorder="1" applyAlignment="1">
      <alignment horizontal="center" vertical="center"/>
    </xf>
    <xf numFmtId="0" fontId="77" fillId="0" borderId="0" xfId="0" applyFont="1" applyBorder="1" applyAlignment="1">
      <alignment vertical="center"/>
    </xf>
    <xf numFmtId="0" fontId="76" fillId="0" borderId="0" xfId="0" applyFont="1" applyFill="1" applyBorder="1" applyAlignment="1">
      <alignment horizontal="center" vertical="top"/>
    </xf>
    <xf numFmtId="3" fontId="76" fillId="0" borderId="0" xfId="1" applyNumberFormat="1" applyFont="1" applyFill="1" applyBorder="1" applyAlignment="1" applyProtection="1">
      <alignment horizontal="center" vertical="top"/>
    </xf>
    <xf numFmtId="0" fontId="77" fillId="0" borderId="0" xfId="0" applyFont="1" applyFill="1" applyBorder="1" applyAlignment="1">
      <alignment vertical="top"/>
    </xf>
    <xf numFmtId="0" fontId="77" fillId="0" borderId="0" xfId="0" applyFont="1" applyFill="1" applyBorder="1" applyAlignment="1" applyProtection="1">
      <alignment vertical="top"/>
    </xf>
    <xf numFmtId="14" fontId="73" fillId="0" borderId="1" xfId="9" applyNumberFormat="1" applyFont="1" applyBorder="1" applyAlignment="1" applyProtection="1">
      <alignment horizontal="center" vertical="center" wrapText="1"/>
      <protection locked="0"/>
    </xf>
    <xf numFmtId="0" fontId="73"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8" fillId="0" borderId="1" xfId="3" applyNumberFormat="1" applyFont="1" applyBorder="1" applyProtection="1"/>
    <xf numFmtId="6" fontId="58"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8" fillId="3" borderId="1" xfId="3" applyNumberFormat="1" applyFont="1" applyFill="1" applyBorder="1" applyProtection="1"/>
    <xf numFmtId="0" fontId="9" fillId="0" borderId="4" xfId="0" applyFont="1" applyBorder="1" applyAlignment="1" applyProtection="1">
      <alignment horizontal="left" vertical="center"/>
      <protection locked="0"/>
    </xf>
    <xf numFmtId="0" fontId="7" fillId="5" borderId="1" xfId="0" applyFont="1" applyFill="1" applyBorder="1" applyAlignment="1" applyProtection="1">
      <alignment horizontal="center" vertical="center"/>
      <protection locked="0"/>
    </xf>
    <xf numFmtId="164" fontId="58" fillId="0" borderId="1" xfId="0" applyNumberFormat="1" applyFont="1" applyFill="1" applyBorder="1" applyAlignment="1" applyProtection="1">
      <alignment vertical="center"/>
    </xf>
    <xf numFmtId="164" fontId="59" fillId="0" borderId="0" xfId="0" applyNumberFormat="1" applyFont="1" applyFill="1" applyBorder="1"/>
    <xf numFmtId="0" fontId="4" fillId="0" borderId="0" xfId="0" applyFont="1" applyFill="1" applyAlignment="1"/>
    <xf numFmtId="0" fontId="8" fillId="0" borderId="0" xfId="0" applyFont="1" applyFill="1" applyBorder="1" applyAlignment="1"/>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4"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0" fontId="9" fillId="0" borderId="0" xfId="0" applyFont="1" applyBorder="1" applyAlignment="1">
      <alignment vertical="top" wrapText="1"/>
    </xf>
    <xf numFmtId="164" fontId="61" fillId="0" borderId="1" xfId="0" applyNumberFormat="1" applyFont="1" applyBorder="1"/>
    <xf numFmtId="165" fontId="58" fillId="0" borderId="1" xfId="0" applyNumberFormat="1" applyFont="1" applyFill="1" applyBorder="1" applyProtection="1"/>
    <xf numFmtId="164" fontId="61" fillId="0" borderId="6" xfId="0" applyNumberFormat="1" applyFont="1" applyFill="1" applyBorder="1" applyAlignment="1">
      <alignment horizontal="center" vertical="center"/>
    </xf>
    <xf numFmtId="164" fontId="61" fillId="0" borderId="9" xfId="0" applyNumberFormat="1" applyFont="1" applyFill="1" applyBorder="1" applyAlignment="1">
      <alignment horizontal="center" vertical="center"/>
    </xf>
    <xf numFmtId="164" fontId="59" fillId="0" borderId="1" xfId="0" applyNumberFormat="1" applyFont="1" applyBorder="1" applyProtection="1"/>
    <xf numFmtId="0" fontId="61" fillId="4" borderId="10" xfId="0" applyFont="1" applyFill="1" applyBorder="1" applyAlignment="1" applyProtection="1">
      <alignment horizontal="center" vertical="center"/>
    </xf>
    <xf numFmtId="6" fontId="61" fillId="0" borderId="1" xfId="3" applyNumberFormat="1" applyFont="1" applyBorder="1" applyProtection="1"/>
    <xf numFmtId="6" fontId="61" fillId="0" borderId="1" xfId="3" applyNumberFormat="1" applyFont="1" applyBorder="1" applyAlignment="1" applyProtection="1">
      <alignment horizontal="right" vertical="center"/>
    </xf>
    <xf numFmtId="6" fontId="61" fillId="0" borderId="1" xfId="0" applyNumberFormat="1" applyFont="1" applyBorder="1"/>
    <xf numFmtId="164" fontId="61"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64" fontId="61" fillId="0" borderId="1" xfId="0" applyNumberFormat="1" applyFont="1" applyBorder="1" applyAlignment="1" applyProtection="1"/>
    <xf numFmtId="10" fontId="7" fillId="5" borderId="1" xfId="0" applyNumberFormat="1" applyFont="1" applyFill="1" applyBorder="1" applyAlignment="1" applyProtection="1">
      <protection locked="0"/>
    </xf>
    <xf numFmtId="165" fontId="7" fillId="5" borderId="1" xfId="0" applyNumberFormat="1" applyFont="1" applyFill="1" applyBorder="1" applyAlignment="1" applyProtection="1">
      <protection locked="0"/>
    </xf>
    <xf numFmtId="0" fontId="61" fillId="0" borderId="1" xfId="0" applyFont="1" applyBorder="1" applyAlignment="1" applyProtection="1">
      <alignment horizontal="right"/>
    </xf>
    <xf numFmtId="165" fontId="58" fillId="0" borderId="1" xfId="0" applyNumberFormat="1" applyFont="1" applyBorder="1" applyAlignment="1">
      <alignment vertical="center"/>
    </xf>
    <xf numFmtId="6" fontId="61"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1" fillId="0" borderId="10" xfId="0" applyNumberFormat="1" applyFont="1" applyBorder="1" applyAlignment="1" applyProtection="1">
      <alignment horizontal="center" vertical="center"/>
    </xf>
    <xf numFmtId="0" fontId="78" fillId="0" borderId="0" xfId="0" applyFont="1" applyFill="1" applyBorder="1" applyAlignment="1">
      <alignment horizontal="left" vertical="center"/>
    </xf>
    <xf numFmtId="0" fontId="78"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xf>
    <xf numFmtId="10" fontId="61" fillId="0" borderId="6" xfId="0" applyNumberFormat="1" applyFont="1" applyBorder="1" applyAlignment="1" applyProtection="1">
      <alignment horizontal="center" vertical="center"/>
    </xf>
    <xf numFmtId="0" fontId="61"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3" fillId="0" borderId="9" xfId="8" applyFont="1" applyFill="1" applyBorder="1" applyAlignment="1" applyProtection="1">
      <alignment horizontal="left" vertical="center"/>
    </xf>
    <xf numFmtId="164" fontId="79" fillId="0" borderId="9" xfId="8" applyNumberFormat="1" applyFont="1" applyFill="1" applyBorder="1" applyAlignment="1">
      <alignment horizontal="right" vertical="center"/>
    </xf>
    <xf numFmtId="0" fontId="79" fillId="0" borderId="9" xfId="8" applyFont="1" applyFill="1" applyBorder="1" applyAlignment="1">
      <alignment horizontal="left" vertical="center"/>
    </xf>
    <xf numFmtId="10" fontId="79" fillId="0" borderId="6" xfId="8" applyNumberFormat="1" applyFont="1" applyFill="1" applyBorder="1" applyAlignment="1">
      <alignment horizontal="center" vertical="center"/>
    </xf>
    <xf numFmtId="1" fontId="79" fillId="0" borderId="6" xfId="8" applyNumberFormat="1" applyFont="1" applyFill="1" applyBorder="1" applyAlignment="1">
      <alignment horizontal="center" vertical="center"/>
    </xf>
    <xf numFmtId="0" fontId="79" fillId="0" borderId="6" xfId="8" applyFont="1" applyFill="1" applyBorder="1" applyAlignment="1">
      <alignment horizontal="center" vertical="center"/>
    </xf>
    <xf numFmtId="0" fontId="61" fillId="0" borderId="1" xfId="0" applyFont="1" applyBorder="1" applyAlignment="1" applyProtection="1">
      <alignment horizontal="center" vertical="center"/>
    </xf>
    <xf numFmtId="0" fontId="61"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5" fillId="0" borderId="0" xfId="0" applyFont="1" applyFill="1" applyBorder="1" applyAlignment="1">
      <alignment horizontal="center" vertical="center"/>
    </xf>
    <xf numFmtId="0" fontId="80" fillId="0" borderId="0" xfId="0" applyFont="1" applyFill="1" applyBorder="1" applyAlignment="1">
      <alignment horizontal="left" vertical="center"/>
    </xf>
    <xf numFmtId="6" fontId="58"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3" fontId="7" fillId="5" borderId="1" xfId="0" applyNumberFormat="1" applyFont="1" applyFill="1" applyBorder="1" applyAlignment="1" applyProtection="1">
      <alignment horizontal="right" vertical="center"/>
      <protection locked="0"/>
    </xf>
    <xf numFmtId="6" fontId="58" fillId="0" borderId="1" xfId="0" applyNumberFormat="1" applyFont="1" applyFill="1" applyBorder="1" applyAlignment="1" applyProtection="1">
      <alignment horizontal="right" vertical="center"/>
    </xf>
    <xf numFmtId="10" fontId="61"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9" fillId="4" borderId="1" xfId="0" applyFont="1" applyFill="1" applyBorder="1" applyAlignment="1">
      <alignment horizontal="center" vertical="center" wrapText="1"/>
    </xf>
    <xf numFmtId="164" fontId="58"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164" fontId="58" fillId="4" borderId="1" xfId="0" applyNumberFormat="1"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1" fontId="58"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7" fillId="0" borderId="0" xfId="0" applyFont="1"/>
    <xf numFmtId="0" fontId="5" fillId="0" borderId="6" xfId="0" applyFont="1" applyBorder="1" applyAlignment="1">
      <alignment vertical="center"/>
    </xf>
    <xf numFmtId="0" fontId="9" fillId="0" borderId="1" xfId="0" applyFont="1" applyBorder="1" applyAlignment="1">
      <alignment vertical="center"/>
    </xf>
    <xf numFmtId="0" fontId="15" fillId="0" borderId="0" xfId="0" applyFont="1" applyAlignment="1">
      <alignment vertical="center"/>
    </xf>
    <xf numFmtId="0" fontId="88" fillId="0" borderId="0" xfId="0" applyFont="1" applyBorder="1" applyAlignment="1">
      <alignment horizontal="lef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2" fontId="7" fillId="0" borderId="11" xfId="0" applyNumberFormat="1" applyFont="1" applyBorder="1" applyAlignment="1">
      <alignment horizontal="center" vertical="center"/>
    </xf>
    <xf numFmtId="172"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6" fontId="61" fillId="0" borderId="1" xfId="3" applyNumberFormat="1" applyFont="1" applyFill="1" applyBorder="1" applyProtection="1"/>
    <xf numFmtId="6" fontId="61" fillId="0" borderId="1" xfId="0" applyNumberFormat="1" applyFont="1" applyFill="1" applyBorder="1" applyProtection="1"/>
    <xf numFmtId="0" fontId="8" fillId="0" borderId="2" xfId="0" applyFont="1" applyFill="1" applyBorder="1" applyAlignment="1" applyProtection="1">
      <alignment horizontal="center" vertical="center" wrapText="1"/>
    </xf>
    <xf numFmtId="169" fontId="61" fillId="0" borderId="1" xfId="3" applyNumberFormat="1" applyFont="1" applyFill="1" applyBorder="1" applyProtection="1">
      <protection locked="0"/>
    </xf>
    <xf numFmtId="0" fontId="9" fillId="0" borderId="1" xfId="0" applyFont="1" applyBorder="1" applyAlignment="1">
      <alignment vertical="center"/>
    </xf>
    <xf numFmtId="0" fontId="72" fillId="0" borderId="0" xfId="9" applyFont="1" applyAlignment="1" applyProtection="1">
      <alignment horizontal="center" vertical="center"/>
    </xf>
    <xf numFmtId="0" fontId="92"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6" fillId="5" borderId="21" xfId="0" applyNumberFormat="1" applyFont="1" applyFill="1" applyBorder="1" applyAlignment="1" applyProtection="1">
      <alignment horizontal="center" vertical="center"/>
      <protection locked="0"/>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8"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64" fontId="7" fillId="0" borderId="0" xfId="3" applyNumberFormat="1" applyFont="1" applyFill="1" applyBorder="1" applyAlignment="1" applyProtection="1">
      <alignment vertical="center"/>
      <protection locked="0"/>
    </xf>
    <xf numFmtId="169" fontId="58"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8"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59"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10" fontId="7" fillId="0" borderId="1" xfId="0" applyNumberFormat="1" applyFont="1" applyFill="1" applyBorder="1" applyAlignment="1" applyProtection="1">
      <alignment horizontal="righ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59" fillId="4" borderId="6" xfId="0" applyNumberFormat="1" applyFont="1" applyFill="1" applyBorder="1" applyProtection="1"/>
    <xf numFmtId="175" fontId="59"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4" fontId="7" fillId="0" borderId="1" xfId="3" applyNumberFormat="1" applyFont="1" applyFill="1" applyBorder="1" applyProtection="1"/>
    <xf numFmtId="175" fontId="7" fillId="5" borderId="6" xfId="0" applyNumberFormat="1" applyFont="1" applyFill="1" applyBorder="1" applyProtection="1">
      <protection locked="0"/>
    </xf>
    <xf numFmtId="169" fontId="7" fillId="0" borderId="1" xfId="3" applyNumberFormat="1" applyFont="1" applyFill="1" applyBorder="1" applyProtection="1"/>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left" vertical="center" indent="3"/>
    </xf>
    <xf numFmtId="0" fontId="9" fillId="0" borderId="6" xfId="0" applyFont="1" applyFill="1" applyBorder="1" applyAlignment="1">
      <alignment horizontal="left" vertical="center" indent="3"/>
    </xf>
    <xf numFmtId="0" fontId="9" fillId="0" borderId="6" xfId="0" applyFont="1" applyFill="1" applyBorder="1" applyAlignment="1">
      <alignment horizontal="left" vertical="center"/>
    </xf>
    <xf numFmtId="0" fontId="9" fillId="0" borderId="7" xfId="0" applyFont="1" applyFill="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61" fillId="0" borderId="6" xfId="0" applyNumberFormat="1" applyFont="1" applyFill="1" applyBorder="1" applyAlignment="1">
      <alignment horizontal="center" vertical="center"/>
    </xf>
    <xf numFmtId="0" fontId="9" fillId="0" borderId="1" xfId="0" applyFont="1" applyBorder="1" applyAlignment="1">
      <alignment vertical="center"/>
    </xf>
    <xf numFmtId="0" fontId="9" fillId="0" borderId="0" xfId="0" applyFont="1" applyAlignment="1">
      <alignment vertical="center"/>
    </xf>
    <xf numFmtId="0" fontId="9" fillId="0" borderId="6" xfId="0" applyFont="1" applyFill="1" applyBorder="1" applyAlignment="1">
      <alignment horizontal="left" vertical="center"/>
    </xf>
    <xf numFmtId="0" fontId="7" fillId="0" borderId="0" xfId="0" applyFont="1" applyBorder="1" applyAlignment="1">
      <alignment horizontal="left" inden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pplyProtection="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6" xfId="0" applyFont="1" applyBorder="1" applyAlignment="1" applyProtection="1">
      <alignment horizontal="left" vertical="center" indent="3"/>
    </xf>
    <xf numFmtId="0" fontId="15" fillId="0" borderId="0" xfId="0" applyFont="1" applyAlignment="1">
      <alignment vertical="center"/>
    </xf>
    <xf numFmtId="0" fontId="9" fillId="0" borderId="4" xfId="0" applyFont="1" applyBorder="1" applyAlignment="1">
      <alignment horizontal="left" vertical="center"/>
    </xf>
    <xf numFmtId="0" fontId="15" fillId="0" borderId="2" xfId="0" applyFont="1" applyBorder="1" applyAlignment="1">
      <alignment vertical="center"/>
    </xf>
    <xf numFmtId="0" fontId="0" fillId="0" borderId="0" xfId="0" applyBorder="1" applyAlignment="1">
      <alignment vertical="center"/>
    </xf>
    <xf numFmtId="0" fontId="7" fillId="0" borderId="4" xfId="0" applyFont="1" applyFill="1" applyBorder="1" applyAlignment="1" applyProtection="1">
      <alignment vertical="center"/>
    </xf>
    <xf numFmtId="0" fontId="10" fillId="0" borderId="6" xfId="0" applyFont="1" applyFill="1" applyBorder="1" applyAlignment="1" applyProtection="1">
      <alignment horizontal="center"/>
    </xf>
    <xf numFmtId="0" fontId="7" fillId="5" borderId="6" xfId="0" applyFont="1" applyFill="1" applyBorder="1" applyAlignment="1" applyProtection="1">
      <alignment horizontal="center" vertical="center"/>
      <protection locked="0"/>
    </xf>
    <xf numFmtId="0" fontId="79" fillId="0" borderId="9" xfId="8" applyFont="1" applyFill="1" applyBorder="1" applyAlignment="1">
      <alignment vertical="center"/>
    </xf>
    <xf numFmtId="0" fontId="79" fillId="0" borderId="6" xfId="8" applyFont="1" applyFill="1" applyBorder="1" applyAlignment="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79" fillId="0" borderId="9" xfId="8" applyFont="1" applyFill="1" applyBorder="1" applyAlignment="1">
      <alignment horizontal="right" vertical="center"/>
    </xf>
    <xf numFmtId="9" fontId="59"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9" xfId="0" applyFont="1" applyFill="1" applyBorder="1" applyAlignment="1" applyProtection="1">
      <alignment horizontal="left" vertical="center" indent="3"/>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4" xfId="0" applyFont="1" applyBorder="1" applyAlignment="1">
      <alignment horizontal="left" vertical="center" indent="2"/>
    </xf>
    <xf numFmtId="0" fontId="88" fillId="0" borderId="0" xfId="0" applyFont="1" applyFill="1" applyBorder="1" applyAlignment="1">
      <alignment horizontal="left" vertical="center"/>
    </xf>
    <xf numFmtId="0" fontId="9" fillId="0" borderId="4" xfId="0" applyFont="1" applyBorder="1" applyAlignment="1" applyProtection="1">
      <alignment horizontal="left" vertical="center" indent="2"/>
    </xf>
    <xf numFmtId="0" fontId="9" fillId="0" borderId="4" xfId="0" applyFont="1" applyFill="1" applyBorder="1" applyAlignment="1">
      <alignment horizontal="left" vertical="center" indent="2"/>
    </xf>
    <xf numFmtId="0" fontId="9" fillId="0" borderId="4" xfId="0" applyFont="1" applyFill="1" applyBorder="1" applyAlignment="1" applyProtection="1">
      <alignment horizontal="left" vertical="center"/>
    </xf>
    <xf numFmtId="0" fontId="9" fillId="0" borderId="1" xfId="0" applyFont="1" applyBorder="1" applyAlignment="1">
      <alignment vertical="center"/>
    </xf>
    <xf numFmtId="0" fontId="7" fillId="5" borderId="6" xfId="0" applyFont="1" applyFill="1" applyBorder="1" applyAlignment="1" applyProtection="1">
      <alignment vertical="center"/>
      <protection locked="0"/>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9" fillId="0" borderId="6" xfId="0" applyFont="1" applyFill="1" applyBorder="1" applyAlignment="1">
      <alignment vertical="center"/>
    </xf>
    <xf numFmtId="0" fontId="9" fillId="0" borderId="0" xfId="0" applyFont="1" applyBorder="1" applyAlignment="1" applyProtection="1">
      <alignment vertical="top" wrapText="1"/>
    </xf>
    <xf numFmtId="0" fontId="0" fillId="0" borderId="0" xfId="0" applyBorder="1" applyProtection="1"/>
    <xf numFmtId="6" fontId="7" fillId="0" borderId="1" xfId="3" applyNumberFormat="1" applyFont="1" applyFill="1" applyBorder="1" applyProtection="1"/>
    <xf numFmtId="164" fontId="79" fillId="0" borderId="9" xfId="8" applyNumberFormat="1" applyFont="1" applyFill="1" applyBorder="1" applyAlignment="1">
      <alignment horizontal="left" vertical="center"/>
    </xf>
    <xf numFmtId="167" fontId="63" fillId="0" borderId="9" xfId="8" applyNumberFormat="1" applyFont="1" applyFill="1" applyBorder="1" applyAlignment="1">
      <alignment horizontal="left" vertical="center"/>
    </xf>
    <xf numFmtId="0" fontId="63" fillId="0" borderId="9" xfId="8" applyFont="1" applyFill="1" applyBorder="1" applyAlignment="1">
      <alignment horizontal="left" vertical="center"/>
    </xf>
    <xf numFmtId="164" fontId="63"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15" fillId="0" borderId="0" xfId="0" applyFont="1" applyFill="1" applyBorder="1" applyAlignment="1" applyProtection="1">
      <alignmen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4" borderId="1"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0" xfId="0" applyFont="1" applyBorder="1" applyAlignment="1" applyProtection="1">
      <alignment vertical="center" wrapText="1"/>
    </xf>
    <xf numFmtId="0" fontId="58" fillId="0" borderId="1"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protection locked="0"/>
    </xf>
    <xf numFmtId="0" fontId="7" fillId="0" borderId="0" xfId="0" applyFont="1" applyFill="1" applyBorder="1" applyAlignment="1" applyProtection="1"/>
    <xf numFmtId="0" fontId="10" fillId="0" borderId="0" xfId="0" applyFont="1" applyFill="1" applyBorder="1" applyAlignment="1" applyProtection="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10" fontId="10" fillId="0" borderId="0" xfId="0" applyNumberFormat="1" applyFont="1" applyFill="1" applyBorder="1" applyAlignment="1" applyProtection="1">
      <alignment horizontal="center"/>
    </xf>
    <xf numFmtId="0" fontId="0" fillId="0" borderId="0" xfId="0" applyFill="1" applyBorder="1" applyProtection="1"/>
    <xf numFmtId="0" fontId="8" fillId="0" borderId="0" xfId="0" applyFont="1" applyFill="1" applyBorder="1" applyAlignment="1" applyProtection="1">
      <alignment wrapText="1"/>
    </xf>
    <xf numFmtId="0" fontId="9" fillId="0" borderId="0" xfId="0" applyFont="1" applyFill="1" applyBorder="1" applyAlignment="1" applyProtection="1">
      <alignment horizontal="center" wrapText="1"/>
    </xf>
    <xf numFmtId="0" fontId="7" fillId="5" borderId="9" xfId="0" applyFont="1" applyFill="1" applyBorder="1" applyAlignment="1" applyProtection="1">
      <alignment vertical="center"/>
      <protection locked="0"/>
    </xf>
    <xf numFmtId="10" fontId="59" fillId="4" borderId="1" xfId="0" applyNumberFormat="1" applyFont="1" applyFill="1" applyBorder="1" applyAlignment="1">
      <alignment horizontal="center"/>
    </xf>
    <xf numFmtId="0" fontId="9" fillId="0" borderId="7"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0" xfId="0" applyFont="1" applyBorder="1" applyAlignment="1">
      <alignment vertical="center"/>
    </xf>
    <xf numFmtId="0" fontId="3" fillId="0" borderId="0" xfId="0" applyFont="1"/>
    <xf numFmtId="0" fontId="9" fillId="0" borderId="9" xfId="0" applyFont="1" applyBorder="1" applyAlignment="1" applyProtection="1">
      <alignment vertical="center"/>
    </xf>
    <xf numFmtId="0" fontId="7" fillId="5" borderId="6" xfId="0" applyFont="1" applyFill="1" applyBorder="1" applyProtection="1">
      <protection locked="0"/>
    </xf>
    <xf numFmtId="0" fontId="9" fillId="0" borderId="9" xfId="0" applyFont="1" applyBorder="1" applyAlignment="1" applyProtection="1">
      <alignment horizontal="right" vertical="center"/>
    </xf>
    <xf numFmtId="164" fontId="7" fillId="0" borderId="1" xfId="3" applyNumberFormat="1" applyFont="1" applyFill="1" applyBorder="1" applyAlignment="1" applyProtection="1">
      <alignment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1" xfId="0" applyFont="1" applyBorder="1" applyAlignment="1">
      <alignment horizontal="lef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Border="1" applyAlignment="1">
      <alignment vertical="center"/>
    </xf>
    <xf numFmtId="164" fontId="58"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0" fontId="9" fillId="0" borderId="9" xfId="0" applyFont="1" applyFill="1" applyBorder="1" applyAlignment="1">
      <alignment horizontal="left" vertical="center"/>
    </xf>
    <xf numFmtId="0" fontId="9" fillId="0" borderId="7" xfId="0" applyFont="1" applyFill="1" applyBorder="1" applyAlignment="1">
      <alignment horizontal="left" vertical="center"/>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9" fillId="0" borderId="0" xfId="0" applyFont="1" applyFill="1" applyBorder="1" applyAlignment="1">
      <alignment vertical="center"/>
    </xf>
    <xf numFmtId="0" fontId="9" fillId="0" borderId="4" xfId="0" applyFont="1" applyBorder="1" applyAlignment="1"/>
    <xf numFmtId="0" fontId="9" fillId="0" borderId="9" xfId="0" applyFont="1" applyBorder="1" applyAlignment="1"/>
    <xf numFmtId="0" fontId="9" fillId="0" borderId="6" xfId="0" applyFont="1" applyBorder="1" applyAlignment="1"/>
    <xf numFmtId="0" fontId="15" fillId="0" borderId="0" xfId="0" applyFont="1" applyBorder="1" applyAlignment="1"/>
    <xf numFmtId="0" fontId="9" fillId="0" borderId="0" xfId="0" applyFont="1" applyAlignment="1">
      <alignmen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15"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applyAlignment="1"/>
    <xf numFmtId="0" fontId="16"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9" fillId="0" borderId="6" xfId="0" applyFont="1" applyBorder="1" applyAlignment="1">
      <alignment horizontal="left" vertical="center" indent="2"/>
    </xf>
    <xf numFmtId="0" fontId="9" fillId="0" borderId="0" xfId="0" applyFont="1" applyBorder="1" applyAlignment="1">
      <alignment vertical="center"/>
    </xf>
    <xf numFmtId="0" fontId="73" fillId="0" borderId="0" xfId="9" applyFont="1" applyBorder="1" applyAlignment="1" applyProtection="1">
      <alignment vertical="center" wrapText="1"/>
      <protection locked="0"/>
    </xf>
    <xf numFmtId="0" fontId="7" fillId="0" borderId="2" xfId="0" applyFont="1" applyFill="1" applyBorder="1" applyAlignment="1">
      <alignment horizontal="right" vertical="center"/>
    </xf>
    <xf numFmtId="0" fontId="58" fillId="0" borderId="2" xfId="0" applyFont="1" applyFill="1" applyBorder="1" applyAlignment="1">
      <alignment horizontal="center" vertical="center"/>
    </xf>
    <xf numFmtId="0" fontId="58" fillId="0" borderId="1" xfId="0" applyFont="1" applyFill="1" applyBorder="1" applyAlignment="1">
      <alignment horizontal="center" vertical="center"/>
    </xf>
    <xf numFmtId="10" fontId="7" fillId="0" borderId="1" xfId="0" applyNumberFormat="1" applyFont="1" applyFill="1" applyBorder="1" applyAlignment="1" applyProtection="1">
      <alignment horizontal="center"/>
    </xf>
    <xf numFmtId="0" fontId="15" fillId="0" borderId="0" xfId="0" applyFont="1" applyFill="1" applyBorder="1" applyAlignment="1"/>
    <xf numFmtId="0" fontId="9" fillId="0" borderId="0" xfId="0" applyFont="1" applyFill="1" applyBorder="1" applyAlignment="1">
      <alignment horizontal="left"/>
    </xf>
    <xf numFmtId="164" fontId="61" fillId="0" borderId="0" xfId="0" applyNumberFormat="1" applyFont="1" applyFill="1" applyBorder="1"/>
    <xf numFmtId="0" fontId="4" fillId="0" borderId="0" xfId="0" applyFont="1" applyFill="1" applyBorder="1"/>
    <xf numFmtId="0" fontId="9" fillId="0" borderId="0" xfId="0" applyFont="1" applyFill="1" applyBorder="1" applyAlignment="1"/>
    <xf numFmtId="164" fontId="58" fillId="0" borderId="0" xfId="0" applyNumberFormat="1" applyFont="1" applyFill="1" applyBorder="1" applyAlignment="1">
      <alignment vertical="center"/>
    </xf>
    <xf numFmtId="0" fontId="7" fillId="0" borderId="0" xfId="0" applyFont="1" applyFill="1" applyBorder="1" applyAlignment="1" applyProtection="1">
      <alignment vertical="center"/>
    </xf>
    <xf numFmtId="0" fontId="5" fillId="0" borderId="0" xfId="0" applyFont="1" applyFill="1" applyBorder="1" applyAlignment="1">
      <alignment vertical="center"/>
    </xf>
    <xf numFmtId="164" fontId="58" fillId="0" borderId="0" xfId="0" applyNumberFormat="1" applyFont="1" applyFill="1" applyBorder="1" applyProtection="1"/>
    <xf numFmtId="165" fontId="58" fillId="0" borderId="0" xfId="0" applyNumberFormat="1" applyFont="1" applyFill="1" applyBorder="1" applyProtection="1"/>
    <xf numFmtId="6" fontId="61" fillId="0" borderId="6" xfId="0" applyNumberFormat="1" applyFont="1" applyFill="1" applyBorder="1" applyAlignment="1" applyProtection="1">
      <alignment horizontal="center" vertical="center"/>
    </xf>
    <xf numFmtId="165" fontId="5" fillId="0" borderId="0" xfId="0" applyNumberFormat="1" applyFont="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164" fontId="58" fillId="4" borderId="1" xfId="0" applyNumberFormat="1" applyFont="1" applyFill="1" applyBorder="1" applyAlignment="1">
      <alignment vertical="center"/>
    </xf>
    <xf numFmtId="0" fontId="9" fillId="0" borderId="9" xfId="0" applyFont="1" applyFill="1" applyBorder="1" applyAlignment="1">
      <alignment horizontal="left" vertical="center"/>
    </xf>
    <xf numFmtId="0" fontId="9" fillId="0" borderId="2" xfId="0" applyFont="1" applyFill="1" applyBorder="1" applyAlignment="1">
      <alignment horizontal="left" vertical="center"/>
    </xf>
    <xf numFmtId="1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61" fillId="0" borderId="4" xfId="0" applyNumberFormat="1" applyFont="1" applyBorder="1" applyAlignment="1">
      <alignment vertical="center"/>
    </xf>
    <xf numFmtId="164" fontId="61" fillId="0" borderId="6" xfId="0" applyNumberFormat="1" applyFont="1" applyBorder="1" applyAlignment="1">
      <alignment vertical="center"/>
    </xf>
    <xf numFmtId="0" fontId="7" fillId="4" borderId="4" xfId="0" applyFont="1" applyFill="1" applyBorder="1" applyAlignment="1">
      <alignment horizontal="right" vertical="center"/>
    </xf>
    <xf numFmtId="0" fontId="7" fillId="4" borderId="9" xfId="0" applyFont="1" applyFill="1" applyBorder="1" applyAlignment="1">
      <alignment horizontal="right" vertical="center"/>
    </xf>
    <xf numFmtId="0" fontId="7" fillId="4" borderId="6" xfId="0" applyFont="1" applyFill="1" applyBorder="1" applyAlignment="1">
      <alignment horizontal="right" vertical="center"/>
    </xf>
    <xf numFmtId="164" fontId="58" fillId="4" borderId="1" xfId="0" applyNumberFormat="1" applyFont="1" applyFill="1" applyBorder="1" applyAlignment="1">
      <alignment vertical="center"/>
    </xf>
    <xf numFmtId="0" fontId="58"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164" fontId="58" fillId="4" borderId="4" xfId="0" applyNumberFormat="1" applyFont="1" applyFill="1" applyBorder="1" applyAlignment="1">
      <alignment horizontal="right" vertical="center"/>
    </xf>
    <xf numFmtId="164" fontId="58" fillId="4" borderId="6" xfId="0" applyNumberFormat="1" applyFont="1" applyFill="1" applyBorder="1" applyAlignment="1">
      <alignment horizontal="righ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6" xfId="0" applyFont="1" applyFill="1" applyBorder="1" applyAlignment="1">
      <alignment horizontal="lef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0" fontId="9" fillId="0" borderId="1" xfId="0" applyFont="1" applyBorder="1" applyAlignment="1">
      <alignment vertical="center"/>
    </xf>
    <xf numFmtId="0" fontId="15" fillId="0" borderId="0" xfId="0" applyFont="1" applyFill="1" applyBorder="1" applyAlignment="1">
      <alignment horizontal="left"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164" fontId="58" fillId="4" borderId="4" xfId="0" applyNumberFormat="1" applyFont="1" applyFill="1" applyBorder="1" applyAlignment="1">
      <alignment vertical="center"/>
    </xf>
    <xf numFmtId="164" fontId="58" fillId="4" borderId="6" xfId="0" applyNumberFormat="1" applyFont="1" applyFill="1" applyBorder="1" applyAlignment="1">
      <alignment vertical="center"/>
    </xf>
    <xf numFmtId="0" fontId="7" fillId="0" borderId="0" xfId="0" applyFont="1" applyFill="1" applyBorder="1" applyAlignment="1" applyProtection="1">
      <alignment horizontal="center" vertical="center"/>
    </xf>
    <xf numFmtId="0" fontId="61" fillId="0" borderId="1" xfId="0" applyFont="1" applyBorder="1" applyAlignment="1">
      <alignment horizontal="left" vertical="center"/>
    </xf>
    <xf numFmtId="164" fontId="60" fillId="0" borderId="4" xfId="0" applyNumberFormat="1" applyFont="1" applyBorder="1" applyAlignment="1">
      <alignment horizontal="right" vertical="center"/>
    </xf>
    <xf numFmtId="164" fontId="60" fillId="0" borderId="6" xfId="0" applyNumberFormat="1" applyFont="1" applyBorder="1" applyAlignment="1">
      <alignment horizontal="right" vertical="center"/>
    </xf>
    <xf numFmtId="0" fontId="58" fillId="4" borderId="6" xfId="0" applyFont="1" applyFill="1" applyBorder="1" applyAlignment="1">
      <alignment horizontal="right" vertical="center"/>
    </xf>
    <xf numFmtId="0" fontId="60" fillId="0" borderId="1" xfId="0" applyFont="1" applyBorder="1" applyAlignment="1">
      <alignment vertical="center"/>
    </xf>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0" fillId="0" borderId="4" xfId="0" applyFont="1" applyFill="1" applyBorder="1" applyAlignment="1">
      <alignment horizontal="left" vertical="center"/>
    </xf>
    <xf numFmtId="0" fontId="60" fillId="0" borderId="9" xfId="0" applyFont="1" applyFill="1" applyBorder="1" applyAlignment="1">
      <alignment horizontal="left" vertical="center"/>
    </xf>
    <xf numFmtId="0" fontId="60" fillId="0" borderId="6" xfId="0" applyFont="1" applyFill="1" applyBorder="1" applyAlignment="1">
      <alignment horizontal="left" vertical="center"/>
    </xf>
    <xf numFmtId="0" fontId="7" fillId="0" borderId="0" xfId="0" applyFont="1" applyBorder="1" applyAlignment="1" applyProtection="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0" fontId="9" fillId="0" borderId="0" xfId="0" applyFont="1" applyFill="1" applyBorder="1" applyAlignment="1" applyProtection="1">
      <alignment horizontal="center" vertical="center"/>
    </xf>
    <xf numFmtId="0" fontId="60" fillId="0" borderId="1" xfId="0" applyFont="1" applyBorder="1" applyAlignment="1">
      <alignment horizontal="left"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0" fillId="0" borderId="9" xfId="0" applyBorder="1"/>
    <xf numFmtId="0" fontId="0" fillId="0" borderId="6" xfId="0" applyBorder="1"/>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9" xfId="0" applyNumberFormat="1" applyFont="1" applyBorder="1" applyAlignment="1">
      <alignment horizontal="right" vertical="center"/>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61" fillId="0" borderId="6" xfId="0" applyNumberFormat="1" applyFont="1" applyBorder="1" applyAlignment="1">
      <alignment horizontal="right" vertical="center"/>
    </xf>
    <xf numFmtId="0" fontId="55"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3" fontId="7" fillId="0" borderId="0" xfId="1" applyNumberFormat="1" applyFont="1" applyBorder="1" applyAlignment="1" applyProtection="1">
      <alignment horizontal="center"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9" fillId="0" borderId="6" xfId="0" applyFont="1" applyBorder="1" applyAlignment="1" applyProtection="1">
      <alignment vertical="center"/>
    </xf>
    <xf numFmtId="0" fontId="9" fillId="4" borderId="10" xfId="0" applyFont="1" applyFill="1" applyBorder="1" applyAlignment="1">
      <alignment horizontal="center" vertical="center" wrapText="1"/>
    </xf>
    <xf numFmtId="0" fontId="9"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7" fillId="4" borderId="4" xfId="0" applyFont="1" applyFill="1" applyBorder="1" applyAlignment="1">
      <alignment vertical="center"/>
    </xf>
    <xf numFmtId="0" fontId="7" fillId="4" borderId="6" xfId="0" applyFont="1" applyFill="1" applyBorder="1" applyAlignment="1">
      <alignment vertical="center"/>
    </xf>
    <xf numFmtId="0" fontId="9" fillId="0" borderId="2" xfId="0" applyFont="1" applyBorder="1" applyAlignment="1" applyProtection="1">
      <alignment horizontal="left"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70" fontId="58" fillId="0" borderId="4" xfId="11" applyNumberFormat="1" applyFont="1" applyBorder="1" applyAlignment="1" applyProtection="1">
      <alignment horizontal="center" vertical="center"/>
      <protection locked="0"/>
    </xf>
    <xf numFmtId="170" fontId="58" fillId="0" borderId="6" xfId="11" applyNumberFormat="1" applyFont="1" applyBorder="1" applyAlignment="1" applyProtection="1">
      <alignment horizontal="center"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1" fillId="0" borderId="4" xfId="0" applyNumberFormat="1" applyFont="1" applyBorder="1" applyAlignment="1" applyProtection="1">
      <alignment vertical="center"/>
      <protection locked="0"/>
    </xf>
    <xf numFmtId="164" fontId="61" fillId="0" borderId="6" xfId="0" applyNumberFormat="1" applyFont="1" applyBorder="1" applyAlignment="1" applyProtection="1">
      <alignment vertical="center"/>
      <protection locked="0"/>
    </xf>
    <xf numFmtId="9" fontId="58" fillId="3" borderId="4" xfId="11" applyFont="1" applyFill="1" applyBorder="1" applyAlignment="1" applyProtection="1">
      <alignment horizontal="center" vertical="center"/>
    </xf>
    <xf numFmtId="9" fontId="58" fillId="3" borderId="6" xfId="11" applyFont="1" applyFill="1" applyBorder="1" applyAlignment="1" applyProtection="1">
      <alignment horizontal="center" vertical="center"/>
    </xf>
    <xf numFmtId="168" fontId="61" fillId="0" borderId="4" xfId="0" applyNumberFormat="1" applyFont="1" applyBorder="1" applyAlignment="1" applyProtection="1">
      <alignment horizontal="right" vertical="center"/>
    </xf>
    <xf numFmtId="168" fontId="61"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1" fillId="0" borderId="4" xfId="0" applyNumberFormat="1" applyFont="1" applyBorder="1" applyAlignment="1" applyProtection="1">
      <alignment horizontal="right" vertical="center"/>
    </xf>
    <xf numFmtId="164" fontId="61"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14" xfId="0" applyFont="1" applyBorder="1" applyAlignment="1" applyProtection="1">
      <alignment horizontal="left" vertical="center"/>
    </xf>
    <xf numFmtId="164" fontId="58" fillId="0" borderId="12" xfId="0" applyNumberFormat="1" applyFont="1" applyBorder="1" applyAlignment="1" applyProtection="1">
      <alignment horizontal="right" vertical="center"/>
    </xf>
    <xf numFmtId="164" fontId="58" fillId="0" borderId="18" xfId="0" applyNumberFormat="1" applyFont="1" applyBorder="1" applyAlignment="1" applyProtection="1">
      <alignment horizontal="right" vertical="center"/>
    </xf>
    <xf numFmtId="164" fontId="58" fillId="0" borderId="4" xfId="0" applyNumberFormat="1" applyFont="1" applyBorder="1" applyAlignment="1">
      <alignment horizontal="right" vertical="center"/>
    </xf>
    <xf numFmtId="164" fontId="58" fillId="0" borderId="9" xfId="0" applyNumberFormat="1" applyFont="1" applyBorder="1" applyAlignment="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17" fontId="60" fillId="0" borderId="4" xfId="0" applyNumberFormat="1" applyFont="1" applyBorder="1" applyAlignment="1" applyProtection="1">
      <alignment horizontal="center" vertical="center"/>
    </xf>
    <xf numFmtId="17" fontId="60" fillId="0" borderId="6" xfId="0" applyNumberFormat="1" applyFont="1" applyBorder="1" applyAlignment="1" applyProtection="1">
      <alignment horizontal="center" vertical="center"/>
    </xf>
    <xf numFmtId="164" fontId="61"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1" fillId="5" borderId="3" xfId="1" applyNumberFormat="1" applyFont="1" applyFill="1" applyBorder="1" applyAlignment="1" applyProtection="1">
      <alignment horizontal="center" vertical="center"/>
    </xf>
    <xf numFmtId="164" fontId="61" fillId="5" borderId="16" xfId="1" applyNumberFormat="1" applyFont="1" applyFill="1" applyBorder="1" applyAlignment="1" applyProtection="1">
      <alignment horizontal="center" vertical="center"/>
    </xf>
    <xf numFmtId="164" fontId="61" fillId="5" borderId="12" xfId="1" applyNumberFormat="1" applyFont="1" applyFill="1" applyBorder="1" applyAlignment="1" applyProtection="1">
      <alignment horizontal="center" vertical="center"/>
    </xf>
    <xf numFmtId="164" fontId="61" fillId="5" borderId="14" xfId="1" applyNumberFormat="1" applyFont="1" applyFill="1" applyBorder="1" applyAlignment="1" applyProtection="1">
      <alignment horizontal="center" vertical="center"/>
    </xf>
    <xf numFmtId="0" fontId="7" fillId="5" borderId="9"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34" fillId="6" borderId="0" xfId="10" applyFont="1" applyFill="1" applyAlignment="1">
      <alignment vertical="top" wrapText="1"/>
    </xf>
    <xf numFmtId="0" fontId="82" fillId="0" borderId="0" xfId="9" applyFont="1" applyAlignment="1" applyProtection="1">
      <alignment horizontal="center" vertical="center"/>
    </xf>
    <xf numFmtId="0" fontId="90" fillId="0" borderId="0" xfId="9" applyFont="1" applyAlignment="1" applyProtection="1">
      <alignment horizontal="center" vertical="center"/>
    </xf>
    <xf numFmtId="0" fontId="9" fillId="0" borderId="7" xfId="0" applyFont="1" applyFill="1" applyBorder="1" applyAlignment="1">
      <alignment horizontal="left" vertical="center"/>
    </xf>
    <xf numFmtId="0" fontId="9" fillId="4" borderId="1" xfId="0" applyFont="1" applyFill="1" applyBorder="1" applyAlignment="1">
      <alignment horizontal="center" vertical="center" wrapText="1"/>
    </xf>
    <xf numFmtId="0" fontId="15" fillId="0" borderId="2" xfId="0" applyFont="1" applyFill="1" applyBorder="1" applyAlignment="1">
      <alignment horizontal="left" vertical="center"/>
    </xf>
    <xf numFmtId="0" fontId="10" fillId="5" borderId="9" xfId="0" applyFont="1" applyFill="1" applyBorder="1" applyAlignment="1" applyProtection="1">
      <alignment horizontal="left" vertical="center"/>
      <protection locked="0"/>
    </xf>
    <xf numFmtId="0" fontId="27" fillId="5" borderId="9" xfId="0" applyFont="1" applyFill="1" applyBorder="1" applyAlignment="1" applyProtection="1">
      <alignment vertical="center"/>
      <protection locked="0"/>
    </xf>
    <xf numFmtId="0" fontId="9" fillId="0" borderId="9" xfId="0" applyFont="1" applyFill="1" applyBorder="1" applyAlignment="1">
      <alignment horizontal="left" vertical="center"/>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10" fillId="5" borderId="6" xfId="0" applyFont="1" applyFill="1" applyBorder="1" applyAlignment="1" applyProtection="1">
      <alignment horizontal="left" vertical="center"/>
      <protection locked="0"/>
    </xf>
    <xf numFmtId="0" fontId="10" fillId="5" borderId="6" xfId="0" applyFont="1" applyFill="1" applyBorder="1" applyAlignment="1" applyProtection="1">
      <alignment vertical="center"/>
      <protection locked="0"/>
    </xf>
    <xf numFmtId="0" fontId="10" fillId="5" borderId="9" xfId="0" applyFont="1" applyFill="1" applyBorder="1" applyAlignment="1" applyProtection="1">
      <alignment horizontal="center" vertical="center"/>
      <protection locked="0"/>
    </xf>
    <xf numFmtId="0" fontId="9" fillId="0" borderId="9" xfId="0" applyFont="1" applyBorder="1" applyAlignment="1" applyProtection="1">
      <alignment horizontal="right" vertical="center"/>
    </xf>
    <xf numFmtId="0" fontId="55" fillId="0" borderId="0" xfId="0" applyFont="1" applyFill="1" applyBorder="1" applyAlignment="1">
      <alignment vertical="center"/>
    </xf>
    <xf numFmtId="0" fontId="9" fillId="0" borderId="9" xfId="0" applyFont="1" applyFill="1" applyBorder="1" applyAlignment="1">
      <alignment horizontal="right" vertical="center"/>
    </xf>
    <xf numFmtId="0" fontId="3" fillId="0" borderId="9" xfId="0" applyFont="1" applyFill="1" applyBorder="1" applyAlignment="1">
      <alignment horizontal="left"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0" fillId="5" borderId="9" xfId="0" applyNumberFormat="1" applyFont="1" applyFill="1" applyBorder="1" applyAlignment="1" applyProtection="1">
      <alignment horizontal="center" vertical="center"/>
      <protection locked="0"/>
    </xf>
    <xf numFmtId="49" fontId="27" fillId="5" borderId="9" xfId="0" applyNumberFormat="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27" fillId="0" borderId="6" xfId="0" applyFont="1" applyBorder="1" applyAlignment="1" applyProtection="1">
      <alignment vertical="center"/>
    </xf>
    <xf numFmtId="173" fontId="10" fillId="5" borderId="9" xfId="0" applyNumberFormat="1" applyFont="1" applyFill="1" applyBorder="1" applyAlignment="1" applyProtection="1">
      <alignment horizontal="left" vertical="center"/>
      <protection locked="0"/>
    </xf>
    <xf numFmtId="173" fontId="10" fillId="5" borderId="6" xfId="0" applyNumberFormat="1" applyFont="1" applyFill="1" applyBorder="1" applyAlignment="1" applyProtection="1">
      <alignment horizontal="left" vertical="center"/>
      <protection locked="0"/>
    </xf>
    <xf numFmtId="0" fontId="9" fillId="0" borderId="1" xfId="0" applyFont="1" applyFill="1" applyBorder="1" applyAlignment="1">
      <alignment horizontal="left" vertical="center"/>
    </xf>
    <xf numFmtId="0" fontId="0" fillId="4" borderId="6" xfId="0" applyFill="1" applyBorder="1"/>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protection locked="0"/>
    </xf>
    <xf numFmtId="3" fontId="58" fillId="0" borderId="8" xfId="1" applyNumberFormat="1" applyFont="1" applyBorder="1" applyAlignment="1" applyProtection="1">
      <alignment horizontal="center" vertical="center"/>
    </xf>
    <xf numFmtId="3" fontId="58" fillId="0" borderId="10" xfId="1" applyNumberFormat="1" applyFont="1" applyBorder="1" applyAlignment="1" applyProtection="1">
      <alignment horizontal="center" vertical="center"/>
    </xf>
    <xf numFmtId="9" fontId="58" fillId="0" borderId="8" xfId="1" applyNumberFormat="1" applyFont="1" applyBorder="1" applyAlignment="1" applyProtection="1">
      <alignment horizontal="center" vertical="center"/>
    </xf>
    <xf numFmtId="9" fontId="58" fillId="0" borderId="10" xfId="1" applyNumberFormat="1" applyFont="1" applyBorder="1" applyAlignment="1" applyProtection="1">
      <alignment horizontal="center" vertical="center"/>
    </xf>
    <xf numFmtId="0" fontId="7" fillId="4" borderId="12" xfId="0" applyFont="1" applyFill="1" applyBorder="1" applyAlignment="1">
      <alignment horizontal="right" vertical="center"/>
    </xf>
    <xf numFmtId="0" fontId="0" fillId="0" borderId="14" xfId="0" applyBorder="1"/>
    <xf numFmtId="0" fontId="9" fillId="4" borderId="5" xfId="0" applyFont="1" applyFill="1" applyBorder="1" applyAlignment="1">
      <alignment horizontal="center" vertical="center" wrapText="1"/>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0" fillId="5" borderId="2" xfId="0"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91" fillId="0" borderId="0" xfId="0" applyFont="1" applyFill="1" applyBorder="1" applyAlignment="1">
      <alignment horizontal="center" vertical="center"/>
    </xf>
    <xf numFmtId="0"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67" fillId="0" borderId="0" xfId="0" applyFont="1" applyAlignment="1">
      <alignment vertical="center"/>
    </xf>
    <xf numFmtId="0" fontId="67" fillId="5" borderId="0" xfId="0" applyFont="1" applyFill="1" applyAlignment="1" applyProtection="1">
      <alignment horizontal="left" vertical="center"/>
      <protection locked="0"/>
    </xf>
    <xf numFmtId="0" fontId="84" fillId="5" borderId="0" xfId="0" applyFont="1" applyFill="1" applyAlignment="1" applyProtection="1">
      <alignment horizontal="left" vertical="center"/>
      <protection locked="0"/>
    </xf>
    <xf numFmtId="0" fontId="83" fillId="0" borderId="0" xfId="0" applyFont="1" applyAlignment="1" applyProtection="1">
      <alignment horizontal="left" vertical="center"/>
    </xf>
    <xf numFmtId="0" fontId="34" fillId="0" borderId="0" xfId="0" applyFont="1"/>
    <xf numFmtId="0" fontId="67" fillId="5" borderId="0" xfId="0" applyFont="1" applyFill="1" applyAlignment="1" applyProtection="1">
      <alignment vertical="center"/>
      <protection locked="0"/>
    </xf>
    <xf numFmtId="0" fontId="55" fillId="0" borderId="0" xfId="0" applyFont="1" applyAlignment="1">
      <alignment horizontal="center" vertical="center"/>
    </xf>
    <xf numFmtId="0" fontId="83" fillId="0" borderId="0" xfId="0" applyFont="1" applyAlignment="1">
      <alignment vertical="center"/>
    </xf>
    <xf numFmtId="0" fontId="34" fillId="0" borderId="0" xfId="0" applyFont="1" applyAlignment="1"/>
    <xf numFmtId="0" fontId="67" fillId="5" borderId="2" xfId="0" applyFont="1" applyFill="1" applyBorder="1" applyAlignment="1" applyProtection="1">
      <alignment vertical="center"/>
      <protection locked="0"/>
    </xf>
    <xf numFmtId="0" fontId="67" fillId="0" borderId="0" xfId="0" applyFont="1" applyBorder="1" applyAlignment="1">
      <alignment vertical="center"/>
    </xf>
    <xf numFmtId="0" fontId="7" fillId="0" borderId="4" xfId="0" applyFont="1" applyFill="1" applyBorder="1" applyProtection="1"/>
    <xf numFmtId="0" fontId="7" fillId="0" borderId="6" xfId="0" applyFont="1" applyFill="1" applyBorder="1" applyProtection="1"/>
    <xf numFmtId="0" fontId="9" fillId="0" borderId="4" xfId="0" applyFont="1" applyBorder="1" applyAlignment="1"/>
    <xf numFmtId="0" fontId="9" fillId="0" borderId="9" xfId="0" applyFont="1" applyBorder="1" applyAlignment="1"/>
    <xf numFmtId="0" fontId="9" fillId="0" borderId="6" xfId="0" applyFont="1" applyBorder="1" applyAlignment="1"/>
    <xf numFmtId="0" fontId="15" fillId="0" borderId="0" xfId="0" applyFont="1" applyFill="1" applyBorder="1" applyAlignment="1"/>
    <xf numFmtId="0" fontId="0" fillId="0" borderId="7" xfId="0" applyBorder="1" applyAlignment="1">
      <alignment horizontal="right"/>
    </xf>
    <xf numFmtId="0" fontId="0" fillId="0" borderId="15" xfId="0" applyBorder="1" applyAlignment="1">
      <alignment horizontal="right"/>
    </xf>
    <xf numFmtId="0" fontId="7" fillId="5" borderId="4" xfId="0" applyFont="1" applyFill="1" applyBorder="1" applyProtection="1">
      <protection locked="0"/>
    </xf>
    <xf numFmtId="0" fontId="7" fillId="5" borderId="6" xfId="0" applyFont="1" applyFill="1" applyBorder="1" applyProtection="1">
      <protection locked="0"/>
    </xf>
    <xf numFmtId="0" fontId="39" fillId="0" borderId="7" xfId="0" applyFont="1" applyBorder="1" applyAlignment="1"/>
    <xf numFmtId="0" fontId="39" fillId="0" borderId="15" xfId="0" applyFont="1" applyBorder="1" applyAlignment="1"/>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0" borderId="0" xfId="0" applyFont="1" applyFill="1" applyBorder="1" applyAlignment="1">
      <alignment vertical="center"/>
    </xf>
    <xf numFmtId="0" fontId="4" fillId="0" borderId="0" xfId="0" applyFont="1" applyBorder="1" applyAlignment="1">
      <alignment vertical="center"/>
    </xf>
    <xf numFmtId="0" fontId="8" fillId="0" borderId="0" xfId="0" applyFont="1" applyFill="1" applyBorder="1" applyAlignment="1"/>
    <xf numFmtId="0" fontId="9" fillId="0" borderId="0" xfId="0" applyFont="1" applyFill="1" applyBorder="1" applyAlignment="1"/>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0" fontId="15" fillId="0" borderId="0" xfId="0" applyFont="1" applyBorder="1" applyAlignment="1"/>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7" fillId="0" borderId="7" xfId="0" applyFont="1" applyBorder="1" applyAlignment="1">
      <alignment horizontal="right"/>
    </xf>
    <xf numFmtId="0" fontId="7" fillId="0" borderId="15" xfId="0" applyFont="1" applyBorder="1" applyAlignment="1">
      <alignment horizontal="right"/>
    </xf>
    <xf numFmtId="0" fontId="15" fillId="0" borderId="2" xfId="0" applyFont="1" applyBorder="1" applyAlignment="1">
      <alignment horizontal="left"/>
    </xf>
    <xf numFmtId="0" fontId="55"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7" fillId="5" borderId="1" xfId="0" applyFont="1" applyFill="1" applyBorder="1" applyAlignment="1" applyProtection="1">
      <alignment horizontal="left" vertical="center"/>
      <protection locked="0"/>
    </xf>
    <xf numFmtId="0" fontId="7" fillId="4" borderId="1" xfId="0" applyFont="1" applyFill="1" applyBorder="1" applyAlignment="1">
      <alignment horizontal="right" vertical="center"/>
    </xf>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36" fillId="0" borderId="0" xfId="0" applyFont="1" applyFill="1" applyBorder="1" applyAlignment="1">
      <alignment horizontal="center" vertical="center"/>
    </xf>
    <xf numFmtId="0" fontId="15" fillId="0" borderId="2" xfId="0" applyFont="1" applyFill="1" applyBorder="1" applyAlignment="1" applyProtection="1">
      <alignment vertical="center"/>
    </xf>
    <xf numFmtId="0" fontId="5" fillId="0" borderId="2" xfId="0" applyFont="1" applyBorder="1"/>
    <xf numFmtId="0" fontId="7" fillId="0" borderId="1" xfId="0" applyFont="1" applyBorder="1" applyAlignment="1">
      <alignment horizontal="left" vertical="center"/>
    </xf>
    <xf numFmtId="0" fontId="6" fillId="0" borderId="2" xfId="0" applyFont="1" applyBorder="1"/>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6" xfId="0" applyFont="1" applyFill="1" applyBorder="1" applyAlignment="1" applyProtection="1">
      <alignment horizontal="left" vertical="center"/>
    </xf>
    <xf numFmtId="0" fontId="9" fillId="0" borderId="7" xfId="0" applyFont="1" applyFill="1" applyBorder="1" applyAlignment="1">
      <alignment horizontal="left" vertical="center" indent="2"/>
    </xf>
    <xf numFmtId="0" fontId="9" fillId="0" borderId="0"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2" xfId="0" applyFont="1" applyFill="1" applyBorder="1" applyAlignment="1">
      <alignment horizontal="left" vertical="center"/>
    </xf>
    <xf numFmtId="0" fontId="43" fillId="5" borderId="9" xfId="0" applyFont="1" applyFill="1" applyBorder="1" applyAlignment="1" applyProtection="1">
      <alignment vertical="center"/>
      <protection locked="0"/>
    </xf>
    <xf numFmtId="0" fontId="43"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75" fillId="0" borderId="0" xfId="0" applyFont="1" applyFill="1" applyBorder="1" applyAlignment="1">
      <alignment horizontal="center" vertical="center"/>
    </xf>
    <xf numFmtId="0" fontId="9" fillId="0" borderId="6" xfId="0" applyFont="1" applyFill="1" applyBorder="1" applyAlignment="1">
      <alignment horizontal="left" vertical="center" indent="2"/>
    </xf>
    <xf numFmtId="0" fontId="9" fillId="0" borderId="0" xfId="0" applyFont="1" applyFill="1" applyBorder="1" applyAlignment="1">
      <alignment horizontal="left" vertical="center"/>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9" fillId="0" borderId="4" xfId="0" applyFont="1" applyBorder="1" applyAlignment="1" applyProtection="1">
      <alignment horizontal="left" vertical="center" indent="2"/>
    </xf>
    <xf numFmtId="0" fontId="9" fillId="0" borderId="9" xfId="0" applyFont="1" applyBorder="1" applyAlignment="1" applyProtection="1">
      <alignment horizontal="left" vertical="center" indent="2"/>
    </xf>
    <xf numFmtId="0" fontId="9" fillId="0" borderId="6" xfId="0" applyFont="1" applyBorder="1" applyAlignment="1" applyProtection="1">
      <alignment horizontal="left" vertical="center" indent="2"/>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15" fillId="0" borderId="0" xfId="0" applyFont="1" applyFill="1" applyBorder="1" applyAlignment="1" applyProtection="1">
      <alignment vertical="center"/>
    </xf>
    <xf numFmtId="0" fontId="85" fillId="0" borderId="2" xfId="0" applyFont="1" applyFill="1" applyBorder="1" applyAlignment="1" applyProtection="1">
      <alignment horizontal="center" vertical="center"/>
    </xf>
    <xf numFmtId="0" fontId="85" fillId="0" borderId="14" xfId="0" applyFont="1" applyFill="1" applyBorder="1" applyAlignment="1" applyProtection="1">
      <alignment horizontal="center"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15" fillId="0" borderId="16" xfId="0" applyFont="1" applyFill="1" applyBorder="1" applyAlignment="1" applyProtection="1">
      <alignment vertical="center"/>
    </xf>
    <xf numFmtId="0" fontId="7" fillId="4" borderId="1"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5" fillId="0" borderId="2" xfId="0" applyFont="1" applyFill="1" applyBorder="1" applyAlignment="1" applyProtection="1">
      <alignment horizontal="left" vertic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0" fontId="59" fillId="4" borderId="4" xfId="0" applyFont="1" applyFill="1" applyBorder="1" applyAlignment="1" applyProtection="1">
      <alignment horizontal="right"/>
    </xf>
    <xf numFmtId="0" fontId="59" fillId="4" borderId="9" xfId="0" applyFont="1" applyFill="1" applyBorder="1" applyAlignment="1" applyProtection="1">
      <alignment horizontal="right"/>
    </xf>
    <xf numFmtId="0" fontId="59" fillId="4" borderId="6" xfId="0" applyFont="1" applyFill="1" applyBorder="1" applyAlignment="1" applyProtection="1">
      <alignment horizontal="righ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0" fontId="55" fillId="0" borderId="0" xfId="0" applyFont="1" applyFill="1" applyAlignment="1" applyProtection="1">
      <alignment horizontal="center"/>
    </xf>
    <xf numFmtId="0" fontId="3" fillId="0" borderId="2" xfId="0" applyFont="1" applyFill="1" applyBorder="1" applyAlignment="1" applyProtection="1">
      <alignment horizontal="center"/>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9" fillId="5" borderId="6" xfId="0" applyFont="1" applyFill="1" applyBorder="1" applyAlignment="1" applyProtection="1">
      <alignment vertical="center"/>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77" fillId="0" borderId="0" xfId="0" applyFont="1" applyAlignment="1">
      <alignment vertical="center"/>
    </xf>
    <xf numFmtId="0" fontId="86"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8" fillId="0" borderId="4" xfId="0" applyFont="1" applyBorder="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76" fillId="0" borderId="4" xfId="0" applyFont="1" applyFill="1" applyBorder="1" applyAlignment="1">
      <alignment vertical="center"/>
    </xf>
    <xf numFmtId="0" fontId="76" fillId="0" borderId="9" xfId="0" applyFont="1" applyFill="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8" fillId="0" borderId="14" xfId="0" applyFont="1" applyBorder="1" applyAlignment="1">
      <alignmen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5" fillId="0" borderId="2" xfId="0" applyFont="1" applyBorder="1" applyAlignment="1"/>
    <xf numFmtId="0" fontId="6" fillId="0" borderId="0" xfId="0" applyFont="1" applyFill="1" applyBorder="1" applyAlignment="1">
      <alignment horizontal="center" vertical="center"/>
    </xf>
    <xf numFmtId="0" fontId="9" fillId="0" borderId="3" xfId="0" applyFont="1" applyBorder="1" applyAlignment="1">
      <alignment horizontal="center"/>
    </xf>
    <xf numFmtId="0" fontId="9" fillId="0" borderId="0" xfId="0" applyFont="1" applyBorder="1" applyAlignment="1">
      <alignment horizont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16" fillId="0" borderId="2" xfId="0" applyFont="1" applyBorder="1" applyAlignment="1"/>
    <xf numFmtId="0" fontId="0" fillId="0" borderId="6" xfId="0" applyBorder="1" applyAlignment="1">
      <alignment horizontal="left" vertical="center" indent="2"/>
    </xf>
    <xf numFmtId="0" fontId="41" fillId="0" borderId="9" xfId="0" applyFont="1" applyBorder="1" applyAlignment="1">
      <alignment horizontal="left" vertical="center"/>
    </xf>
    <xf numFmtId="0" fontId="41" fillId="0" borderId="6" xfId="0" applyFont="1" applyBorder="1" applyAlignment="1">
      <alignment horizontal="lef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49" fontId="9" fillId="0" borderId="1" xfId="0" applyNumberFormat="1" applyFont="1" applyBorder="1" applyAlignment="1">
      <alignment horizontal="left" vertical="center"/>
    </xf>
    <xf numFmtId="0" fontId="41" fillId="0" borderId="6" xfId="0" applyFont="1" applyBorder="1" applyAlignment="1">
      <alignment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9" fillId="0" borderId="0" xfId="0" applyFont="1" applyBorder="1" applyAlignment="1">
      <alignment vertical="center"/>
    </xf>
    <xf numFmtId="0" fontId="15" fillId="0" borderId="2"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Fill="1" applyBorder="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right" vertical="center"/>
    </xf>
    <xf numFmtId="0" fontId="15" fillId="0" borderId="0" xfId="0" applyFont="1" applyBorder="1" applyAlignment="1">
      <alignment vertical="center"/>
    </xf>
    <xf numFmtId="0" fontId="61" fillId="0" borderId="4" xfId="0" applyFont="1" applyBorder="1" applyAlignment="1">
      <alignment vertical="center"/>
    </xf>
    <xf numFmtId="0" fontId="61" fillId="0" borderId="9" xfId="0" applyFont="1" applyBorder="1" applyAlignment="1">
      <alignment vertical="center"/>
    </xf>
    <xf numFmtId="0" fontId="61" fillId="0" borderId="6" xfId="0" applyFont="1" applyBorder="1" applyAlignment="1">
      <alignmen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17" fillId="0" borderId="0" xfId="0" applyFont="1" applyAlignment="1" applyProtection="1">
      <alignment vertical="center"/>
    </xf>
    <xf numFmtId="0" fontId="0" fillId="0" borderId="7" xfId="0" applyBorder="1"/>
    <xf numFmtId="0" fontId="9" fillId="0" borderId="2" xfId="0" applyFont="1" applyBorder="1" applyAlignment="1">
      <alignment horizontal="left" vertical="center"/>
    </xf>
    <xf numFmtId="0" fontId="9" fillId="0" borderId="7" xfId="0" applyFont="1" applyBorder="1" applyAlignment="1">
      <alignment vertical="center"/>
    </xf>
    <xf numFmtId="0" fontId="9" fillId="0" borderId="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31" fillId="0" borderId="11" xfId="0" applyFont="1" applyBorder="1" applyAlignment="1" applyProtection="1">
      <alignment horizontal="left"/>
    </xf>
    <xf numFmtId="0" fontId="31" fillId="0" borderId="7" xfId="0" applyFont="1" applyBorder="1" applyAlignment="1" applyProtection="1">
      <alignment horizontal="left"/>
    </xf>
    <xf numFmtId="0" fontId="31" fillId="0" borderId="15" xfId="0" applyFont="1" applyBorder="1" applyAlignment="1" applyProtection="1">
      <alignment horizontal="left"/>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2"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79" fillId="0" borderId="9" xfId="8" applyFont="1" applyFill="1" applyBorder="1" applyAlignment="1">
      <alignment horizontal="left" vertical="center"/>
    </xf>
    <xf numFmtId="0" fontId="79" fillId="0" borderId="6" xfId="8" applyFont="1" applyFill="1" applyBorder="1" applyAlignment="1">
      <alignment horizontal="left" vertical="center"/>
    </xf>
    <xf numFmtId="0" fontId="79" fillId="0" borderId="9" xfId="8" applyFont="1" applyFill="1" applyBorder="1" applyAlignment="1">
      <alignment vertical="center"/>
    </xf>
    <xf numFmtId="0" fontId="79" fillId="0" borderId="6" xfId="8" applyFont="1" applyFill="1" applyBorder="1" applyAlignment="1">
      <alignment vertical="center"/>
    </xf>
    <xf numFmtId="0" fontId="9" fillId="0" borderId="12" xfId="0" applyFont="1" applyFill="1" applyBorder="1" applyAlignment="1">
      <alignment horizontal="left" vertical="center"/>
    </xf>
    <xf numFmtId="0" fontId="9" fillId="0" borderId="14" xfId="0" applyFont="1" applyFill="1" applyBorder="1" applyAlignment="1">
      <alignment horizontal="left" vertical="center"/>
    </xf>
  </cellXfs>
  <cellStyles count="17">
    <cellStyle name="Comma" xfId="1" builtinId="3"/>
    <cellStyle name="Comma 2" xfId="14" xr:uid="{00000000-0005-0000-0000-000001000000}"/>
    <cellStyle name="Comma0" xfId="2" xr:uid="{00000000-0005-0000-0000-000002000000}"/>
    <cellStyle name="Currency" xfId="3" builtinId="4"/>
    <cellStyle name="Currency0" xfId="4" xr:uid="{00000000-0005-0000-0000-000004000000}"/>
    <cellStyle name="Date" xfId="5" xr:uid="{00000000-0005-0000-0000-000005000000}"/>
    <cellStyle name="Fixed" xfId="6" xr:uid="{00000000-0005-0000-0000-000006000000}"/>
    <cellStyle name="Normal" xfId="0" builtinId="0"/>
    <cellStyle name="Normal 2" xfId="7" xr:uid="{00000000-0005-0000-0000-000008000000}"/>
    <cellStyle name="Normal 2 2" xfId="12" xr:uid="{00000000-0005-0000-0000-000009000000}"/>
    <cellStyle name="Normal 3" xfId="8" xr:uid="{00000000-0005-0000-0000-00000A000000}"/>
    <cellStyle name="Normal 4" xfId="9" xr:uid="{00000000-0005-0000-0000-00000B000000}"/>
    <cellStyle name="Normal 4 2" xfId="13" xr:uid="{00000000-0005-0000-0000-00000C000000}"/>
    <cellStyle name="Normal 4 2 2" xfId="16" xr:uid="{00000000-0005-0000-0000-00000D000000}"/>
    <cellStyle name="Normal 4 3" xfId="15" xr:uid="{00000000-0005-0000-0000-00000E000000}"/>
    <cellStyle name="Normal 5" xfId="10" xr:uid="{00000000-0005-0000-0000-00000F000000}"/>
    <cellStyle name="Percent" xfId="11" builtinId="5"/>
  </cellStyles>
  <dxfs count="65">
    <dxf>
      <font>
        <condense val="0"/>
        <extend val="0"/>
        <color rgb="FF9C0006"/>
      </font>
      <fill>
        <patternFill>
          <bgColor rgb="FFFFC7CE"/>
        </patternFill>
      </fill>
    </dxf>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C00000"/>
      </font>
      <fill>
        <patternFill>
          <bgColor rgb="FFFFCCCC"/>
        </patternFill>
      </fill>
    </dxf>
    <dxf>
      <font>
        <color rgb="FF9C0006"/>
      </font>
      <fill>
        <patternFill>
          <bgColor rgb="FFFFC7CE"/>
        </patternFill>
      </fill>
    </dxf>
    <dxf>
      <font>
        <color auto="1"/>
      </font>
      <fill>
        <patternFill>
          <bgColor rgb="FFFFFFCC"/>
        </patternFill>
      </fill>
    </dxf>
    <dxf>
      <font>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strike val="0"/>
        <color theme="0"/>
      </font>
    </dxf>
    <dxf>
      <font>
        <strike val="0"/>
        <color theme="0"/>
      </font>
    </dxf>
  </dxfs>
  <tableStyles count="0" defaultTableStyle="TableStyleMedium9"/>
  <colors>
    <mruColors>
      <color rgb="FF0033CC"/>
      <color rgb="FF990099"/>
      <color rgb="FFFFFFCC"/>
      <color rgb="FFC00000"/>
      <color rgb="FFFFCCCC"/>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55</xdr:row>
      <xdr:rowOff>161924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79" y="45722"/>
          <a:ext cx="6341746" cy="9022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NATIONAL HOUSING TRUST FUND (NHTF)</a:t>
          </a:r>
        </a:p>
        <a:p>
          <a:pPr algn="ctr"/>
          <a:r>
            <a:rPr lang="en-US" sz="1100" b="1" baseline="0">
              <a:solidFill>
                <a:sysClr val="windowText" lastClr="000000"/>
              </a:solidFill>
              <a:latin typeface="Arial" panose="020B0604020202020204" pitchFamily="34" charset="0"/>
              <a:cs typeface="Arial" panose="020B0604020202020204" pitchFamily="34" charset="0"/>
            </a:rPr>
            <a:t>PERMANENT SUPPORTIVE HOUSING (PSH) APPLICATION - PART II</a:t>
          </a:r>
        </a:p>
        <a:p>
          <a:pPr algn="l"/>
          <a:endParaRPr lang="en-US" sz="1000" baseline="0">
            <a:solidFill>
              <a:schemeClr val="tx2">
                <a:lumMod val="75000"/>
              </a:schemeClr>
            </a:solidFill>
          </a:endParaRPr>
        </a:p>
        <a:p>
          <a:pPr algn="l"/>
          <a:r>
            <a:rPr lang="en-US" sz="1100" b="1" i="0" u="sng" baseline="0">
              <a:solidFill>
                <a:schemeClr val="tx2">
                  <a:lumMod val="75000"/>
                </a:schemeClr>
              </a:solidFill>
              <a:latin typeface="+mj-lt"/>
            </a:rPr>
            <a:t>Welcome to Part II of the NHTF PSH Application for 2020</a:t>
          </a:r>
        </a:p>
        <a:p>
          <a:pPr algn="l"/>
          <a:endParaRPr lang="en-US" sz="1000" baseline="0">
            <a:solidFill>
              <a:schemeClr val="tx2">
                <a:lumMod val="75000"/>
              </a:schemeClr>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NHTF PSH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	</a:t>
          </a:r>
          <a:r>
            <a:rPr lang="en-US" sz="1000" baseline="0">
              <a:solidFill>
                <a:sysClr val="windowText" lastClr="000000"/>
              </a:solidFill>
              <a:latin typeface="Arial" panose="020B0604020202020204" pitchFamily="34" charset="0"/>
              <a:cs typeface="Arial" panose="020B0604020202020204" pitchFamily="34" charset="0"/>
              <a:sym typeface="Wingdings"/>
            </a:rPr>
            <a:t>General Project Information</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Development Team</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Sources			Cost Summary</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Uses (TDC)			Operating Income </a:t>
          </a:r>
          <a:endParaRPr lang="en-US" sz="1000">
            <a:effectLst/>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Operating Expense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20-Year Net Operating Cash Flow 	</a:t>
          </a:r>
        </a:p>
        <a:p>
          <a:pPr algn="l"/>
          <a:r>
            <a:rPr lang="en-US" sz="1000" baseline="0">
              <a:latin typeface="Arial" panose="020B0604020202020204" pitchFamily="34" charset="0"/>
              <a:cs typeface="Arial" panose="020B0604020202020204" pitchFamily="34" charset="0"/>
            </a:rPr>
            <a:t>	</a:t>
          </a:r>
        </a:p>
        <a:p>
          <a:pPr algn="l"/>
          <a:r>
            <a:rPr lang="en-US" sz="1000" baseline="0">
              <a:latin typeface="Arial" panose="020B0604020202020204" pitchFamily="34" charset="0"/>
              <a:cs typeface="Arial" panose="020B0604020202020204" pitchFamily="34" charset="0"/>
            </a:rPr>
            <a:t>Prior to completing this part of the application, the applicant should review DSHA's NHTF PSH Notice of Fuding Availability (NOFA) and Attachments for the 2020 NHTF HTF Application Round. </a:t>
          </a:r>
          <a:r>
            <a:rPr lang="en-US" sz="1000" u="sng" baseline="0">
              <a:latin typeface="Arial" panose="020B0604020202020204" pitchFamily="34" charset="0"/>
              <a:cs typeface="Arial" panose="020B0604020202020204" pitchFamily="34" charset="0"/>
            </a:rPr>
            <a:t>P</a:t>
          </a:r>
          <a:r>
            <a:rPr lang="en-US" sz="1000" b="0" u="sng" baseline="0">
              <a:latin typeface="Arial" panose="020B0604020202020204" pitchFamily="34" charset="0"/>
              <a:cs typeface="Arial" panose="020B0604020202020204" pitchFamily="34" charset="0"/>
            </a:rPr>
            <a:t>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NHTF HTF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600" b="1" u="sng" baseline="0">
            <a:solidFill>
              <a:schemeClr val="tx2">
                <a:lumMod val="75000"/>
              </a:schemeClr>
            </a:solidFill>
            <a:latin typeface="Cambria" pitchFamily="18" charset="0"/>
            <a:cs typeface="Arial" panose="020B0604020202020204" pitchFamily="34" charset="0"/>
          </a:endParaRPr>
        </a:p>
        <a:p>
          <a:pPr algn="l"/>
          <a:r>
            <a:rPr lang="en-US" sz="11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wth 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Important information or instructions are included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endParaRPr lang="en-US" sz="1600" b="1" u="sng">
            <a:solidFill>
              <a:schemeClr val="tx2">
                <a:lumMod val="75000"/>
              </a:schemeClr>
            </a:solidFill>
            <a:latin typeface="Cambria" pitchFamily="18" charset="0"/>
            <a:ea typeface="+mn-ea"/>
            <a:cs typeface="+mn-cs"/>
          </a:endParaRPr>
        </a:p>
        <a:p>
          <a:r>
            <a:rPr lang="en-US" sz="1100" b="1" u="sng">
              <a:solidFill>
                <a:schemeClr val="tx2">
                  <a:lumMod val="75000"/>
                </a:schemeClr>
              </a:solidFill>
              <a:latin typeface="Cambria" pitchFamily="18" charset="0"/>
              <a:ea typeface="+mn-ea"/>
              <a:cs typeface="+mn-cs"/>
            </a:rPr>
            <a:t>Need Assistance?</a:t>
          </a: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For assistance with NHTF PSH requirements and/or application requirements, please contact:  </a:t>
          </a:r>
        </a:p>
        <a:p>
          <a:r>
            <a:rPr lang="en-US" sz="1000" b="0" i="1">
              <a:solidFill>
                <a:sysClr val="windowText" lastClr="000000"/>
              </a:solidFill>
              <a:latin typeface="Arial" panose="020B0604020202020204" pitchFamily="34" charset="0"/>
              <a:ea typeface="+mn-ea"/>
              <a:cs typeface="Arial" panose="020B0604020202020204" pitchFamily="34" charset="0"/>
            </a:rPr>
            <a:t>Cindy Deakyne			Dawn Favors-Jopp</a:t>
          </a:r>
        </a:p>
        <a:p>
          <a:r>
            <a:rPr lang="en-US" sz="1000" b="0" i="1">
              <a:solidFill>
                <a:sysClr val="windowText" lastClr="000000"/>
              </a:solidFill>
              <a:latin typeface="Arial" panose="020B0604020202020204" pitchFamily="34" charset="0"/>
              <a:ea typeface="+mn-ea"/>
              <a:cs typeface="Arial" panose="020B0604020202020204" pitchFamily="34" charset="0"/>
            </a:rPr>
            <a:t>Housing</a:t>
          </a:r>
          <a:r>
            <a:rPr lang="en-US" sz="1000" b="0" i="1" baseline="0">
              <a:solidFill>
                <a:sysClr val="windowText" lastClr="000000"/>
              </a:solidFill>
              <a:latin typeface="Arial" panose="020B0604020202020204" pitchFamily="34" charset="0"/>
              <a:ea typeface="+mn-ea"/>
              <a:cs typeface="Arial" panose="020B0604020202020204" pitchFamily="34" charset="0"/>
            </a:rPr>
            <a:t> Development Administrator	Housing Program Specialist</a:t>
          </a:r>
          <a:endParaRPr lang="en-US" sz="1000" b="0" i="1">
            <a:solidFill>
              <a:sysClr val="windowText" lastClr="000000"/>
            </a:solidFill>
            <a:latin typeface="Arial" panose="020B0604020202020204" pitchFamily="34" charset="0"/>
            <a:ea typeface="+mn-ea"/>
            <a:cs typeface="Arial" panose="020B0604020202020204" pitchFamily="34" charset="0"/>
          </a:endParaRPr>
        </a:p>
        <a:p>
          <a:r>
            <a:rPr lang="en-US" sz="1000" b="0">
              <a:solidFill>
                <a:sysClr val="windowText" lastClr="000000"/>
              </a:solidFill>
              <a:latin typeface="Arial" panose="020B0604020202020204" pitchFamily="34" charset="0"/>
              <a:ea typeface="+mn-ea"/>
              <a:cs typeface="Arial" panose="020B0604020202020204" pitchFamily="34" charset="0"/>
            </a:rPr>
            <a:t>(</a:t>
          </a:r>
          <a:r>
            <a:rPr lang="en-US" sz="1000" b="0" i="1">
              <a:solidFill>
                <a:sysClr val="windowText" lastClr="000000"/>
              </a:solidFill>
              <a:latin typeface="Arial" panose="020B0604020202020204" pitchFamily="34" charset="0"/>
              <a:ea typeface="+mn-ea"/>
              <a:cs typeface="Arial" panose="020B0604020202020204" pitchFamily="34" charset="0"/>
            </a:rPr>
            <a:t>302) 739-0291			(302) 739-0204</a:t>
          </a:r>
        </a:p>
        <a:p>
          <a:r>
            <a:rPr lang="en-US" sz="1000" b="0" i="1">
              <a:solidFill>
                <a:sysClr val="windowText" lastClr="000000"/>
              </a:solidFill>
              <a:latin typeface="Arial" panose="020B0604020202020204" pitchFamily="34" charset="0"/>
              <a:ea typeface="+mn-ea"/>
              <a:cs typeface="Arial" panose="020B0604020202020204" pitchFamily="34" charset="0"/>
            </a:rPr>
            <a:t>Cindy@destatehousing.com		</a:t>
          </a:r>
          <a:r>
            <a:rPr lang="en-US" sz="1000" i="1">
              <a:solidFill>
                <a:schemeClr val="dk1"/>
              </a:solidFill>
              <a:effectLst/>
              <a:latin typeface="Arial" panose="020B0604020202020204" pitchFamily="34" charset="0"/>
              <a:ea typeface="+mn-ea"/>
              <a:cs typeface="Arial" panose="020B0604020202020204" pitchFamily="34" charset="0"/>
            </a:rPr>
            <a:t>Dawn@destatehousing.com</a:t>
          </a:r>
          <a:endParaRPr lang="en-US" sz="1000" b="0" i="1">
            <a:solidFill>
              <a:sysClr val="windowText" lastClr="000000"/>
            </a:solidFill>
            <a:latin typeface="Arial" panose="020B0604020202020204" pitchFamily="34" charset="0"/>
            <a:ea typeface="+mn-ea"/>
            <a:cs typeface="Arial" panose="020B0604020202020204" pitchFamily="34" charset="0"/>
          </a:endParaRP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 assistance with the NHTF PSH Part II (Pro Forma), please contact:  </a:t>
          </a:r>
          <a:endParaRPr lang="en-US" sz="1000">
            <a:effectLst/>
            <a:latin typeface="Arial" panose="020B0604020202020204" pitchFamily="34" charset="0"/>
            <a:cs typeface="Arial" panose="020B0604020202020204" pitchFamily="34" charset="0"/>
          </a:endParaRPr>
        </a:p>
        <a:p>
          <a:r>
            <a:rPr lang="en-US" sz="1000" b="0" i="1" baseline="0">
              <a:solidFill>
                <a:schemeClr val="dk1"/>
              </a:solidFill>
              <a:effectLst/>
              <a:latin typeface="Arial" panose="020B0604020202020204" pitchFamily="34" charset="0"/>
              <a:ea typeface="+mn-ea"/>
              <a:cs typeface="Arial" panose="020B0604020202020204" pitchFamily="34" charset="0"/>
            </a:rPr>
            <a:t>Stephanie Griffin	</a:t>
          </a:r>
          <a:br>
            <a:rPr lang="en-US" sz="1000" b="0" i="1">
              <a:solidFill>
                <a:schemeClr val="dk1"/>
              </a:solidFill>
              <a:effectLst/>
              <a:latin typeface="Arial" panose="020B0604020202020204" pitchFamily="34" charset="0"/>
              <a:ea typeface="+mn-ea"/>
              <a:cs typeface="Arial" panose="020B0604020202020204" pitchFamily="34" charset="0"/>
            </a:rPr>
          </a:br>
          <a:r>
            <a:rPr lang="en-US" sz="1000" b="0" i="1">
              <a:solidFill>
                <a:schemeClr val="dk1"/>
              </a:solidFill>
              <a:effectLst/>
              <a:latin typeface="Arial" panose="020B0604020202020204" pitchFamily="34" charset="0"/>
              <a:ea typeface="+mn-ea"/>
              <a:cs typeface="Arial" panose="020B0604020202020204" pitchFamily="34" charset="0"/>
            </a:rPr>
            <a:t>Housing</a:t>
          </a:r>
          <a:r>
            <a:rPr lang="en-US" sz="1000" b="0" i="1" baseline="0">
              <a:solidFill>
                <a:schemeClr val="dk1"/>
              </a:solidFill>
              <a:effectLst/>
              <a:latin typeface="Arial" panose="020B0604020202020204" pitchFamily="34" charset="0"/>
              <a:ea typeface="+mn-ea"/>
              <a:cs typeface="Arial" panose="020B0604020202020204" pitchFamily="34" charset="0"/>
            </a:rPr>
            <a:t> Development Administrator</a:t>
          </a:r>
          <a:endParaRPr lang="en-US" sz="1000" b="0" i="1">
            <a:solidFill>
              <a:schemeClr val="dk1"/>
            </a:solidFill>
            <a:effectLst/>
            <a:latin typeface="Arial" panose="020B0604020202020204" pitchFamily="34" charset="0"/>
            <a:ea typeface="+mn-ea"/>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(302) 739-0208 						</a:t>
          </a:r>
          <a:endParaRPr lang="en-US" sz="1000" i="1">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		</a:t>
          </a:r>
          <a:endParaRPr lang="en-US" sz="1000" b="0" u="sng" baseline="0">
            <a:solidFill>
              <a:srgbClr val="002060"/>
            </a:solidFill>
            <a:latin typeface="Arial" panose="020B0604020202020204" pitchFamily="34" charset="0"/>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NHTF PSH Allocation</a:t>
          </a:r>
          <a:endParaRPr lang="en-US" sz="800">
            <a:solidFill>
              <a:srgbClr val="0033CC"/>
            </a:solidFill>
            <a:effectLst/>
          </a:endParaRPr>
        </a:p>
        <a:p>
          <a:pPr algn="r"/>
          <a:r>
            <a:rPr lang="en-US" sz="900">
              <a:solidFill>
                <a:srgbClr val="0033CC"/>
              </a:solidFill>
              <a:effectLst/>
              <a:latin typeface="+mn-lt"/>
              <a:ea typeface="+mn-ea"/>
              <a:cs typeface="+mn-cs"/>
            </a:rPr>
            <a:t>Rev. 01/24/2020</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52</xdr:row>
      <xdr:rowOff>60614</xdr:rowOff>
    </xdr:from>
    <xdr:to>
      <xdr:col>6</xdr:col>
      <xdr:colOff>444500</xdr:colOff>
      <xdr:row>52</xdr:row>
      <xdr:rowOff>145142</xdr:rowOff>
    </xdr:to>
    <xdr:sp macro="" textlink="">
      <xdr:nvSpPr>
        <xdr:cNvPr id="2" name="Left-Right Arrow 1">
          <a:extLst>
            <a:ext uri="{FF2B5EF4-FFF2-40B4-BE49-F238E27FC236}">
              <a16:creationId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showRuler="0" topLeftCell="A90" zoomScale="110" zoomScaleNormal="110" zoomScaleSheetLayoutView="110" zoomScalePageLayoutView="110" workbookViewId="0">
      <selection activeCell="B134" sqref="B134"/>
    </sheetView>
  </sheetViews>
  <sheetFormatPr defaultColWidth="10.75" defaultRowHeight="12" customHeight="1" x14ac:dyDescent="0.2"/>
  <cols>
    <col min="1" max="1" width="7.625" style="3" customWidth="1"/>
    <col min="2" max="2" width="7.5" style="3" customWidth="1"/>
    <col min="3" max="3" width="7.75" style="3" customWidth="1"/>
    <col min="4" max="5" width="7.875" style="3" customWidth="1"/>
    <col min="6" max="6" width="7.5" style="3" customWidth="1"/>
    <col min="7" max="7" width="7.25" style="3" customWidth="1"/>
    <col min="8" max="8" width="7.5" style="3" customWidth="1"/>
    <col min="9" max="9" width="7.75" style="3" customWidth="1"/>
    <col min="10" max="11" width="7.875" style="3" customWidth="1"/>
    <col min="12" max="12" width="7.5" style="3" customWidth="1"/>
    <col min="13" max="13" width="4.875" style="3" customWidth="1"/>
    <col min="14" max="15" width="11.5" style="1" customWidth="1"/>
    <col min="16" max="16384" width="10.75" style="3"/>
  </cols>
  <sheetData>
    <row r="1" spans="1:15" s="85" customFormat="1" ht="21.95" customHeight="1" x14ac:dyDescent="0.25">
      <c r="A1" s="745" t="s">
        <v>353</v>
      </c>
      <c r="B1" s="745"/>
      <c r="C1" s="745"/>
      <c r="D1" s="745"/>
      <c r="E1" s="745"/>
      <c r="F1" s="745"/>
      <c r="G1" s="745"/>
      <c r="H1" s="745"/>
      <c r="I1" s="745"/>
      <c r="J1" s="745"/>
      <c r="K1" s="745"/>
      <c r="L1" s="745"/>
      <c r="N1" s="37"/>
      <c r="O1" s="37"/>
    </row>
    <row r="2" spans="1:15" s="70" customFormat="1" ht="6" customHeight="1" x14ac:dyDescent="0.25">
      <c r="A2" s="746"/>
      <c r="B2" s="746"/>
      <c r="C2" s="746"/>
      <c r="D2" s="746"/>
      <c r="E2" s="746"/>
      <c r="F2" s="746"/>
      <c r="G2" s="746"/>
      <c r="H2" s="746"/>
      <c r="I2" s="746"/>
      <c r="J2" s="746"/>
      <c r="K2" s="746"/>
      <c r="L2" s="746"/>
      <c r="N2" s="37"/>
      <c r="O2" s="37"/>
    </row>
    <row r="3" spans="1:15" s="6" customFormat="1" ht="12" customHeight="1" x14ac:dyDescent="0.25">
      <c r="A3" s="706" t="s">
        <v>351</v>
      </c>
      <c r="B3" s="706"/>
      <c r="C3" s="706"/>
      <c r="D3" s="706"/>
      <c r="E3" s="706"/>
      <c r="F3" s="706"/>
      <c r="G3" s="706"/>
      <c r="H3" s="706"/>
      <c r="I3" s="706"/>
      <c r="J3" s="706"/>
      <c r="K3" s="706"/>
      <c r="L3" s="706"/>
      <c r="N3" s="192"/>
      <c r="O3" s="192"/>
    </row>
    <row r="4" spans="1:15" s="6" customFormat="1" ht="6" customHeight="1" x14ac:dyDescent="0.25">
      <c r="A4" s="197"/>
      <c r="B4" s="197"/>
      <c r="C4" s="197"/>
      <c r="D4" s="197"/>
      <c r="E4" s="197"/>
      <c r="F4" s="197"/>
      <c r="G4" s="197"/>
      <c r="H4" s="197"/>
      <c r="I4" s="197"/>
      <c r="J4" s="197"/>
      <c r="K4" s="197"/>
      <c r="L4" s="197"/>
      <c r="N4" s="192"/>
      <c r="O4" s="192"/>
    </row>
    <row r="5" spans="1:15" ht="12" customHeight="1" x14ac:dyDescent="0.2">
      <c r="A5" s="747" t="s">
        <v>277</v>
      </c>
      <c r="B5" s="748"/>
      <c r="C5" s="751" t="str">
        <f>IF('GEN INFO'!C6=0," ",'GEN INFO'!C6)</f>
        <v xml:space="preserve"> </v>
      </c>
      <c r="D5" s="751"/>
      <c r="E5" s="751"/>
      <c r="F5" s="751"/>
      <c r="G5" s="751"/>
      <c r="H5" s="751"/>
      <c r="I5" s="753" t="s">
        <v>354</v>
      </c>
      <c r="J5" s="753"/>
      <c r="K5" s="754"/>
      <c r="L5" s="755"/>
      <c r="N5" s="818" t="s">
        <v>545</v>
      </c>
      <c r="O5" s="819"/>
    </row>
    <row r="6" spans="1:15" ht="12" customHeight="1" x14ac:dyDescent="0.2">
      <c r="A6" s="747" t="s">
        <v>278</v>
      </c>
      <c r="B6" s="748"/>
      <c r="C6" s="751" t="str">
        <f>IF('GEN INFO'!C7=0," ",'GEN INFO'!C7)</f>
        <v xml:space="preserve"> </v>
      </c>
      <c r="D6" s="751"/>
      <c r="E6" s="751"/>
      <c r="F6" s="751"/>
      <c r="G6" s="751"/>
      <c r="H6" s="751"/>
      <c r="I6" s="751"/>
      <c r="J6" s="751"/>
      <c r="K6" s="751"/>
      <c r="L6" s="752"/>
      <c r="N6" s="820"/>
      <c r="O6" s="821"/>
    </row>
    <row r="7" spans="1:15" ht="12" customHeight="1" x14ac:dyDescent="0.2">
      <c r="A7" s="747" t="s">
        <v>173</v>
      </c>
      <c r="B7" s="748"/>
      <c r="C7" s="758" t="str">
        <f>IF('GEN INFO'!I7=0," ",'GEN INFO'!I7)</f>
        <v xml:space="preserve"> </v>
      </c>
      <c r="D7" s="758"/>
      <c r="E7" s="758"/>
      <c r="F7" s="753" t="s">
        <v>8</v>
      </c>
      <c r="G7" s="761"/>
      <c r="H7" s="213" t="s">
        <v>352</v>
      </c>
      <c r="I7" s="207"/>
      <c r="J7" s="214" t="s">
        <v>279</v>
      </c>
      <c r="K7" s="756" t="str">
        <f>IF('GEN INFO'!C8=0," ",'GEN INFO'!C8)</f>
        <v xml:space="preserve"> </v>
      </c>
      <c r="L7" s="757"/>
      <c r="N7" s="820"/>
      <c r="O7" s="821"/>
    </row>
    <row r="8" spans="1:15" ht="12" customHeight="1" x14ac:dyDescent="0.2">
      <c r="A8" s="747" t="s">
        <v>172</v>
      </c>
      <c r="B8" s="748"/>
      <c r="C8" s="751" t="str">
        <f>IF('GEN INFO'!C9=0," ",'GEN INFO'!C9)</f>
        <v xml:space="preserve"> </v>
      </c>
      <c r="D8" s="751"/>
      <c r="E8" s="751"/>
      <c r="F8" s="751"/>
      <c r="G8" s="751"/>
      <c r="H8" s="751"/>
      <c r="I8" s="751"/>
      <c r="J8" s="751"/>
      <c r="K8" s="751"/>
      <c r="L8" s="752"/>
      <c r="N8" s="820"/>
      <c r="O8" s="821"/>
    </row>
    <row r="9" spans="1:15" ht="12" customHeight="1" x14ac:dyDescent="0.2">
      <c r="A9" s="749" t="s">
        <v>355</v>
      </c>
      <c r="B9" s="750"/>
      <c r="C9" s="759" t="str">
        <f>IF('GEN INFO'!C15=0," ",'GEN INFO'!C15)</f>
        <v xml:space="preserve"> </v>
      </c>
      <c r="D9" s="759"/>
      <c r="E9" s="759"/>
      <c r="F9" s="759"/>
      <c r="G9" s="759"/>
      <c r="H9" s="759"/>
      <c r="I9" s="759"/>
      <c r="J9" s="759"/>
      <c r="K9" s="759"/>
      <c r="L9" s="760"/>
      <c r="N9" s="820"/>
      <c r="O9" s="821"/>
    </row>
    <row r="10" spans="1:15" s="4" customFormat="1" ht="12" hidden="1" customHeight="1" x14ac:dyDescent="0.2">
      <c r="A10" s="765" t="s">
        <v>198</v>
      </c>
      <c r="B10" s="773"/>
      <c r="C10" s="772" t="s">
        <v>1</v>
      </c>
      <c r="D10" s="763" t="s">
        <v>53</v>
      </c>
      <c r="E10" s="707" t="s">
        <v>2</v>
      </c>
      <c r="F10" s="709"/>
      <c r="G10" s="708"/>
      <c r="H10" s="763" t="s">
        <v>14</v>
      </c>
      <c r="I10" s="763" t="s">
        <v>5</v>
      </c>
      <c r="J10" s="772" t="s">
        <v>120</v>
      </c>
      <c r="K10" s="204"/>
      <c r="L10" s="204"/>
      <c r="N10" s="820"/>
      <c r="O10" s="821"/>
    </row>
    <row r="11" spans="1:15" s="4" customFormat="1" ht="12" hidden="1" customHeight="1" x14ac:dyDescent="0.2">
      <c r="A11" s="774"/>
      <c r="B11" s="775"/>
      <c r="C11" s="764"/>
      <c r="D11" s="764"/>
      <c r="E11" s="201" t="s">
        <v>3</v>
      </c>
      <c r="F11" s="201" t="s">
        <v>4</v>
      </c>
      <c r="G11" s="201" t="s">
        <v>13</v>
      </c>
      <c r="H11" s="771"/>
      <c r="I11" s="764"/>
      <c r="J11" s="764"/>
      <c r="K11" s="204"/>
      <c r="L11" s="204"/>
      <c r="N11" s="820"/>
      <c r="O11" s="821"/>
    </row>
    <row r="12" spans="1:15" s="17" customFormat="1" ht="12" customHeight="1" x14ac:dyDescent="0.2">
      <c r="A12" s="215"/>
      <c r="B12" s="215"/>
      <c r="C12" s="209"/>
      <c r="D12" s="209"/>
      <c r="E12" s="209"/>
      <c r="F12" s="209"/>
      <c r="G12" s="209"/>
      <c r="H12" s="61"/>
      <c r="I12" s="209"/>
      <c r="J12" s="209"/>
      <c r="K12" s="98"/>
      <c r="L12" s="98"/>
      <c r="N12" s="820"/>
      <c r="O12" s="821"/>
    </row>
    <row r="13" spans="1:15" s="137" customFormat="1" ht="12" customHeight="1" x14ac:dyDescent="0.2">
      <c r="A13" s="706" t="s">
        <v>12</v>
      </c>
      <c r="B13" s="706"/>
      <c r="C13" s="706"/>
      <c r="D13" s="706"/>
      <c r="E13" s="706"/>
      <c r="F13" s="706"/>
      <c r="G13" s="706"/>
      <c r="H13" s="706"/>
      <c r="I13" s="706"/>
      <c r="J13" s="706"/>
      <c r="K13" s="706"/>
      <c r="L13" s="706"/>
      <c r="N13" s="820"/>
      <c r="O13" s="821"/>
    </row>
    <row r="14" spans="1:15" s="137" customFormat="1" ht="6" customHeight="1" x14ac:dyDescent="0.2">
      <c r="A14" s="197"/>
      <c r="B14" s="197"/>
      <c r="C14" s="197"/>
      <c r="D14" s="197"/>
      <c r="E14" s="197"/>
      <c r="F14" s="197"/>
      <c r="G14" s="197"/>
      <c r="H14" s="197"/>
      <c r="I14" s="197"/>
      <c r="J14" s="197"/>
      <c r="K14" s="197"/>
      <c r="L14" s="197"/>
      <c r="N14" s="820"/>
      <c r="O14" s="821"/>
    </row>
    <row r="15" spans="1:15" s="4" customFormat="1" ht="12" customHeight="1" x14ac:dyDescent="0.2">
      <c r="A15" s="765" t="s">
        <v>198</v>
      </c>
      <c r="B15" s="773"/>
      <c r="C15" s="763" t="s">
        <v>281</v>
      </c>
      <c r="D15" s="763" t="s">
        <v>282</v>
      </c>
      <c r="E15" s="763" t="s">
        <v>283</v>
      </c>
      <c r="F15" s="763" t="s">
        <v>284</v>
      </c>
      <c r="G15" s="763" t="s">
        <v>285</v>
      </c>
      <c r="H15" s="763" t="s">
        <v>5</v>
      </c>
      <c r="I15" s="765" t="s">
        <v>120</v>
      </c>
      <c r="J15" s="767"/>
      <c r="K15" s="204"/>
      <c r="L15" s="204"/>
      <c r="N15" s="820"/>
      <c r="O15" s="821"/>
    </row>
    <row r="16" spans="1:15" s="4" customFormat="1" ht="12" customHeight="1" x14ac:dyDescent="0.2">
      <c r="A16" s="774"/>
      <c r="B16" s="775"/>
      <c r="C16" s="764"/>
      <c r="D16" s="771"/>
      <c r="E16" s="771"/>
      <c r="F16" s="771"/>
      <c r="G16" s="771"/>
      <c r="H16" s="764"/>
      <c r="I16" s="766"/>
      <c r="J16" s="768"/>
      <c r="K16" s="204"/>
      <c r="L16" s="204"/>
      <c r="N16" s="820"/>
      <c r="O16" s="821"/>
    </row>
    <row r="17" spans="1:15" s="4" customFormat="1" ht="12" customHeight="1" x14ac:dyDescent="0.2">
      <c r="A17" s="769" t="s">
        <v>280</v>
      </c>
      <c r="B17" s="770"/>
      <c r="C17" s="392">
        <f>'GEN INFO'!C37</f>
        <v>0</v>
      </c>
      <c r="D17" s="392">
        <f>'GEN INFO'!D37</f>
        <v>0</v>
      </c>
      <c r="E17" s="392">
        <f>'GEN INFO'!E37</f>
        <v>0</v>
      </c>
      <c r="F17" s="392">
        <f>'GEN INFO'!F37</f>
        <v>0</v>
      </c>
      <c r="G17" s="392">
        <f>'GEN INFO'!G37</f>
        <v>0</v>
      </c>
      <c r="H17" s="392">
        <f>'GEN INFO'!J37</f>
        <v>0</v>
      </c>
      <c r="I17" s="216">
        <f t="shared" ref="I17:I22" si="0">SUM(C17:H17)</f>
        <v>0</v>
      </c>
      <c r="K17" s="762"/>
      <c r="L17" s="762"/>
      <c r="N17" s="820"/>
      <c r="O17" s="821"/>
    </row>
    <row r="18" spans="1:15" s="4" customFormat="1" ht="12" customHeight="1" x14ac:dyDescent="0.2">
      <c r="A18" s="681" t="s">
        <v>193</v>
      </c>
      <c r="B18" s="683"/>
      <c r="C18" s="392">
        <f>'GEN INFO'!C38</f>
        <v>0</v>
      </c>
      <c r="D18" s="392">
        <f>'GEN INFO'!D38</f>
        <v>0</v>
      </c>
      <c r="E18" s="392">
        <f>'GEN INFO'!E38</f>
        <v>0</v>
      </c>
      <c r="F18" s="392">
        <f>'GEN INFO'!F38</f>
        <v>0</v>
      </c>
      <c r="G18" s="392">
        <f>'GEN INFO'!G38</f>
        <v>0</v>
      </c>
      <c r="H18" s="392">
        <f>'GEN INFO'!J38</f>
        <v>0</v>
      </c>
      <c r="I18" s="216">
        <f t="shared" si="0"/>
        <v>0</v>
      </c>
      <c r="K18" s="762"/>
      <c r="L18" s="762"/>
      <c r="N18" s="820"/>
      <c r="O18" s="821"/>
    </row>
    <row r="19" spans="1:15" s="4" customFormat="1" ht="12" customHeight="1" x14ac:dyDescent="0.2">
      <c r="A19" s="681" t="s">
        <v>194</v>
      </c>
      <c r="B19" s="683"/>
      <c r="C19" s="392">
        <f>'GEN INFO'!C39</f>
        <v>0</v>
      </c>
      <c r="D19" s="392">
        <f>'GEN INFO'!D39</f>
        <v>0</v>
      </c>
      <c r="E19" s="392">
        <f>'GEN INFO'!E39</f>
        <v>0</v>
      </c>
      <c r="F19" s="392">
        <f>'GEN INFO'!F39</f>
        <v>0</v>
      </c>
      <c r="G19" s="392">
        <f>'GEN INFO'!G39</f>
        <v>0</v>
      </c>
      <c r="H19" s="392">
        <f>'GEN INFO'!J39</f>
        <v>0</v>
      </c>
      <c r="I19" s="216">
        <f t="shared" si="0"/>
        <v>0</v>
      </c>
      <c r="K19" s="762"/>
      <c r="L19" s="762"/>
      <c r="N19" s="820"/>
      <c r="O19" s="821"/>
    </row>
    <row r="20" spans="1:15" s="4" customFormat="1" ht="12" customHeight="1" x14ac:dyDescent="0.2">
      <c r="A20" s="681" t="s">
        <v>195</v>
      </c>
      <c r="B20" s="683"/>
      <c r="C20" s="392">
        <f>'GEN INFO'!C40</f>
        <v>0</v>
      </c>
      <c r="D20" s="392">
        <f>'GEN INFO'!D40</f>
        <v>0</v>
      </c>
      <c r="E20" s="392">
        <f>'GEN INFO'!E40</f>
        <v>0</v>
      </c>
      <c r="F20" s="392">
        <f>'GEN INFO'!F40</f>
        <v>0</v>
      </c>
      <c r="G20" s="392">
        <f>'GEN INFO'!G40</f>
        <v>0</v>
      </c>
      <c r="H20" s="392">
        <f>'GEN INFO'!J40</f>
        <v>0</v>
      </c>
      <c r="I20" s="216">
        <f t="shared" si="0"/>
        <v>0</v>
      </c>
      <c r="K20" s="762"/>
      <c r="L20" s="762"/>
      <c r="N20" s="820"/>
      <c r="O20" s="821"/>
    </row>
    <row r="21" spans="1:15" s="4" customFormat="1" ht="12" customHeight="1" x14ac:dyDescent="0.2">
      <c r="A21" s="681" t="s">
        <v>196</v>
      </c>
      <c r="B21" s="683"/>
      <c r="C21" s="392">
        <f>'GEN INFO'!C41</f>
        <v>0</v>
      </c>
      <c r="D21" s="392">
        <f>'GEN INFO'!D41</f>
        <v>0</v>
      </c>
      <c r="E21" s="392">
        <f>'GEN INFO'!E41</f>
        <v>0</v>
      </c>
      <c r="F21" s="392">
        <f>'GEN INFO'!F41</f>
        <v>0</v>
      </c>
      <c r="G21" s="392">
        <f>'GEN INFO'!G41</f>
        <v>0</v>
      </c>
      <c r="H21" s="392">
        <f>'GEN INFO'!J41</f>
        <v>0</v>
      </c>
      <c r="I21" s="216">
        <f t="shared" si="0"/>
        <v>0</v>
      </c>
      <c r="K21" s="204"/>
      <c r="L21" s="204"/>
      <c r="N21" s="820"/>
      <c r="O21" s="821"/>
    </row>
    <row r="22" spans="1:15" s="4" customFormat="1" ht="12" customHeight="1" x14ac:dyDescent="0.2">
      <c r="A22" s="681" t="s">
        <v>583</v>
      </c>
      <c r="B22" s="683"/>
      <c r="C22" s="392">
        <f>'GEN INFO'!C42</f>
        <v>0</v>
      </c>
      <c r="D22" s="392">
        <f>'GEN INFO'!D42</f>
        <v>0</v>
      </c>
      <c r="E22" s="392">
        <f>'GEN INFO'!E42</f>
        <v>0</v>
      </c>
      <c r="F22" s="392">
        <f>'GEN INFO'!F42</f>
        <v>0</v>
      </c>
      <c r="G22" s="392">
        <f>'GEN INFO'!G42</f>
        <v>0</v>
      </c>
      <c r="H22" s="392">
        <f>'GEN INFO'!J42</f>
        <v>0</v>
      </c>
      <c r="I22" s="216">
        <f t="shared" si="0"/>
        <v>0</v>
      </c>
      <c r="K22" s="762"/>
      <c r="L22" s="762"/>
      <c r="N22" s="820"/>
      <c r="O22" s="821"/>
    </row>
    <row r="23" spans="1:15" s="4" customFormat="1" ht="12" customHeight="1" x14ac:dyDescent="0.2">
      <c r="A23" s="686" t="s">
        <v>213</v>
      </c>
      <c r="B23" s="688"/>
      <c r="C23" s="217">
        <f t="shared" ref="C23:I23" si="1">SUM(C17:C21)</f>
        <v>0</v>
      </c>
      <c r="D23" s="217">
        <f t="shared" si="1"/>
        <v>0</v>
      </c>
      <c r="E23" s="217">
        <f t="shared" si="1"/>
        <v>0</v>
      </c>
      <c r="F23" s="217">
        <f t="shared" si="1"/>
        <v>0</v>
      </c>
      <c r="G23" s="217">
        <f t="shared" si="1"/>
        <v>0</v>
      </c>
      <c r="H23" s="217">
        <f t="shared" si="1"/>
        <v>0</v>
      </c>
      <c r="I23" s="217">
        <f t="shared" si="1"/>
        <v>0</v>
      </c>
      <c r="K23" s="762"/>
      <c r="L23" s="762"/>
      <c r="N23" s="820"/>
      <c r="O23" s="821"/>
    </row>
    <row r="24" spans="1:15" s="4" customFormat="1" ht="6" customHeight="1" x14ac:dyDescent="0.2">
      <c r="A24" s="225"/>
      <c r="B24" s="225"/>
      <c r="C24" s="228"/>
      <c r="D24" s="228"/>
      <c r="E24" s="228"/>
      <c r="F24" s="228"/>
      <c r="G24" s="228"/>
      <c r="H24" s="228"/>
      <c r="I24" s="228"/>
      <c r="K24" s="204"/>
      <c r="L24" s="204"/>
      <c r="N24" s="820"/>
      <c r="O24" s="821"/>
    </row>
    <row r="25" spans="1:15" s="409" customFormat="1" ht="12" customHeight="1" x14ac:dyDescent="0.2">
      <c r="A25" s="789" t="s">
        <v>332</v>
      </c>
      <c r="B25" s="790"/>
      <c r="C25" s="411"/>
      <c r="D25" s="217">
        <f>'GEN INFO'!D45</f>
        <v>0</v>
      </c>
      <c r="E25" s="217">
        <f>'GEN INFO'!E45</f>
        <v>0</v>
      </c>
      <c r="F25" s="217">
        <f>'GEN INFO'!F45</f>
        <v>0</v>
      </c>
      <c r="G25" s="217">
        <f>'GEN INFO'!G45</f>
        <v>0</v>
      </c>
      <c r="H25" s="411"/>
      <c r="I25" s="217">
        <f>SUM(C25:H25)</f>
        <v>0</v>
      </c>
      <c r="K25" s="408"/>
      <c r="L25" s="408"/>
      <c r="N25" s="820"/>
      <c r="O25" s="821"/>
    </row>
    <row r="26" spans="1:15" s="4" customFormat="1" ht="12" customHeight="1" x14ac:dyDescent="0.2">
      <c r="A26" s="697" t="s">
        <v>585</v>
      </c>
      <c r="B26" s="699"/>
      <c r="C26" s="411"/>
      <c r="D26" s="217">
        <f>'GEN INFO'!D46</f>
        <v>0</v>
      </c>
      <c r="E26" s="217">
        <f>'GEN INFO'!E46</f>
        <v>0</v>
      </c>
      <c r="F26" s="217">
        <f>'GEN INFO'!F46</f>
        <v>0</v>
      </c>
      <c r="G26" s="217">
        <f>'GEN INFO'!G46</f>
        <v>0</v>
      </c>
      <c r="H26" s="217">
        <f>'GEN INFO'!I46</f>
        <v>0</v>
      </c>
      <c r="I26" s="217">
        <f>SUM(C26:H26)</f>
        <v>0</v>
      </c>
      <c r="K26" s="204"/>
      <c r="L26" s="204"/>
      <c r="N26" s="820"/>
      <c r="O26" s="821"/>
    </row>
    <row r="27" spans="1:15" s="4" customFormat="1" ht="12" customHeight="1" x14ac:dyDescent="0.2">
      <c r="A27" s="776" t="s">
        <v>266</v>
      </c>
      <c r="B27" s="777"/>
      <c r="C27" s="411"/>
      <c r="D27" s="393">
        <f>'GEN INFO'!D47</f>
        <v>0</v>
      </c>
      <c r="E27" s="393">
        <f>'GEN INFO'!E47</f>
        <v>0</v>
      </c>
      <c r="F27" s="393">
        <f>'GEN INFO'!F47</f>
        <v>0</v>
      </c>
      <c r="G27" s="393">
        <f>'GEN INFO'!G47</f>
        <v>0</v>
      </c>
      <c r="H27" s="393">
        <f>'GEN INFO'!I47</f>
        <v>0</v>
      </c>
      <c r="I27" s="217">
        <f>SUM(D27:H27)</f>
        <v>0</v>
      </c>
      <c r="J27" s="54"/>
      <c r="K27" s="762"/>
      <c r="L27" s="762"/>
      <c r="N27" s="820"/>
      <c r="O27" s="821"/>
    </row>
    <row r="28" spans="1:15" s="4" customFormat="1" ht="12" customHeight="1" x14ac:dyDescent="0.2">
      <c r="A28" s="80"/>
      <c r="B28" s="80"/>
      <c r="C28" s="80"/>
      <c r="D28" s="80"/>
      <c r="E28" s="80"/>
      <c r="F28" s="80"/>
      <c r="G28" s="80"/>
      <c r="H28" s="80"/>
      <c r="I28" s="80"/>
      <c r="J28" s="81"/>
      <c r="K28" s="81"/>
      <c r="L28" s="81"/>
      <c r="N28" s="820"/>
      <c r="O28" s="821"/>
    </row>
    <row r="29" spans="1:15" s="248" customFormat="1" ht="12" customHeight="1" x14ac:dyDescent="0.2">
      <c r="A29" s="706" t="s">
        <v>356</v>
      </c>
      <c r="B29" s="706"/>
      <c r="C29" s="706"/>
      <c r="D29" s="706"/>
      <c r="E29" s="706"/>
      <c r="F29" s="706"/>
      <c r="G29" s="706"/>
      <c r="H29" s="706"/>
      <c r="I29" s="706"/>
      <c r="J29" s="706"/>
      <c r="K29" s="706"/>
      <c r="L29" s="706"/>
      <c r="N29" s="820"/>
      <c r="O29" s="821"/>
    </row>
    <row r="30" spans="1:15" s="248" customFormat="1" ht="6" customHeight="1" x14ac:dyDescent="0.2">
      <c r="A30" s="197"/>
      <c r="B30" s="197"/>
      <c r="C30" s="197"/>
      <c r="D30" s="197"/>
      <c r="E30" s="197"/>
      <c r="F30" s="197"/>
      <c r="G30" s="197"/>
      <c r="H30" s="197"/>
      <c r="I30" s="197"/>
      <c r="J30" s="197"/>
      <c r="K30" s="197"/>
      <c r="L30" s="197"/>
      <c r="N30" s="820"/>
      <c r="O30" s="821"/>
    </row>
    <row r="31" spans="1:15" s="4" customFormat="1" ht="12" customHeight="1" x14ac:dyDescent="0.2">
      <c r="A31" s="787" t="s">
        <v>192</v>
      </c>
      <c r="B31" s="788"/>
      <c r="C31" s="241" t="s">
        <v>176</v>
      </c>
      <c r="D31" s="97" t="s">
        <v>7</v>
      </c>
      <c r="E31" s="339" t="s">
        <v>334</v>
      </c>
      <c r="F31" s="783">
        <v>0</v>
      </c>
      <c r="G31" s="784"/>
      <c r="H31" s="785" t="s">
        <v>205</v>
      </c>
      <c r="I31" s="785"/>
      <c r="J31" s="786"/>
      <c r="K31" s="791">
        <f>'GEN INFO'!O41</f>
        <v>0</v>
      </c>
      <c r="L31" s="792"/>
      <c r="N31" s="820"/>
      <c r="O31" s="821"/>
    </row>
    <row r="32" spans="1:15" s="4" customFormat="1" ht="12" customHeight="1" x14ac:dyDescent="0.2">
      <c r="A32" s="781" t="s">
        <v>422</v>
      </c>
      <c r="B32" s="782"/>
      <c r="C32" s="396" t="s">
        <v>176</v>
      </c>
      <c r="D32" s="97" t="s">
        <v>7</v>
      </c>
      <c r="E32" s="339" t="s">
        <v>334</v>
      </c>
      <c r="F32" s="783">
        <v>0</v>
      </c>
      <c r="G32" s="784"/>
      <c r="H32" s="785" t="s">
        <v>572</v>
      </c>
      <c r="I32" s="785"/>
      <c r="J32" s="786"/>
      <c r="K32" s="802">
        <v>0</v>
      </c>
      <c r="L32" s="803"/>
      <c r="N32" s="820"/>
      <c r="O32" s="821"/>
    </row>
    <row r="33" spans="1:15" s="4" customFormat="1" ht="12" customHeight="1" x14ac:dyDescent="0.2">
      <c r="A33" s="804">
        <v>0</v>
      </c>
      <c r="B33" s="805"/>
      <c r="C33" s="785" t="s">
        <v>177</v>
      </c>
      <c r="D33" s="785"/>
      <c r="E33" s="786"/>
      <c r="F33" s="808" t="e">
        <f>ROUND('LIHTC REQUEST'!M38,0)</f>
        <v>#REF!</v>
      </c>
      <c r="G33" s="809"/>
      <c r="H33" s="810"/>
      <c r="I33" s="811"/>
      <c r="J33" s="812"/>
      <c r="K33" s="797"/>
      <c r="L33" s="798"/>
      <c r="N33" s="820"/>
      <c r="O33" s="821"/>
    </row>
    <row r="34" spans="1:15" s="4" customFormat="1" ht="12" customHeight="1" x14ac:dyDescent="0.2">
      <c r="A34" s="806"/>
      <c r="B34" s="807"/>
      <c r="C34" s="778" t="s">
        <v>178</v>
      </c>
      <c r="D34" s="778"/>
      <c r="E34" s="813"/>
      <c r="F34" s="814" t="e">
        <f>(F33*F35)*10</f>
        <v>#REF!</v>
      </c>
      <c r="G34" s="815"/>
      <c r="H34" s="778" t="s">
        <v>424</v>
      </c>
      <c r="I34" s="778"/>
      <c r="J34" s="342">
        <v>0.09</v>
      </c>
      <c r="K34" s="779">
        <v>0</v>
      </c>
      <c r="L34" s="780"/>
      <c r="N34" s="820"/>
      <c r="O34" s="821"/>
    </row>
    <row r="35" spans="1:15" s="4" customFormat="1" ht="12" customHeight="1" x14ac:dyDescent="0.2">
      <c r="A35" s="835" t="s">
        <v>439</v>
      </c>
      <c r="B35" s="836"/>
      <c r="C35" s="785" t="s">
        <v>179</v>
      </c>
      <c r="D35" s="785"/>
      <c r="E35" s="786"/>
      <c r="F35" s="799">
        <f>'LIHTC REQUEST'!M42</f>
        <v>0</v>
      </c>
      <c r="G35" s="800"/>
      <c r="H35" s="801" t="s">
        <v>206</v>
      </c>
      <c r="I35" s="801"/>
      <c r="J35" s="770"/>
      <c r="K35" s="824"/>
      <c r="L35" s="825"/>
      <c r="N35" s="820"/>
      <c r="O35" s="821"/>
    </row>
    <row r="36" spans="1:15" s="4" customFormat="1" ht="12" customHeight="1" x14ac:dyDescent="0.2">
      <c r="A36" s="830" t="e">
        <f>'LIHTC REQUEST'!M38</f>
        <v>#REF!</v>
      </c>
      <c r="B36" s="831"/>
      <c r="C36" s="778" t="s">
        <v>180</v>
      </c>
      <c r="D36" s="778"/>
      <c r="E36" s="813"/>
      <c r="F36" s="814" t="e">
        <f>(F33*F37)*10</f>
        <v>#REF!</v>
      </c>
      <c r="G36" s="815"/>
      <c r="H36" s="778" t="s">
        <v>424</v>
      </c>
      <c r="I36" s="778"/>
      <c r="J36" s="342">
        <v>0.04</v>
      </c>
      <c r="K36" s="779">
        <v>0</v>
      </c>
      <c r="L36" s="780"/>
      <c r="N36" s="822"/>
      <c r="O36" s="823"/>
    </row>
    <row r="37" spans="1:15" s="4" customFormat="1" ht="12" customHeight="1" x14ac:dyDescent="0.2">
      <c r="A37" s="832"/>
      <c r="B37" s="833"/>
      <c r="C37" s="785" t="s">
        <v>181</v>
      </c>
      <c r="D37" s="785"/>
      <c r="E37" s="786"/>
      <c r="F37" s="799" t="e">
        <f>'LIHTC REQUEST'!M44</f>
        <v>#REF!</v>
      </c>
      <c r="G37" s="800"/>
      <c r="H37" s="801" t="s">
        <v>206</v>
      </c>
      <c r="I37" s="801"/>
      <c r="J37" s="770"/>
      <c r="K37" s="824"/>
      <c r="L37" s="825"/>
      <c r="N37" s="356"/>
      <c r="O37" s="356"/>
    </row>
    <row r="38" spans="1:15" s="70" customFormat="1" ht="12" customHeight="1" x14ac:dyDescent="0.2">
      <c r="A38" s="746"/>
      <c r="B38" s="746"/>
      <c r="C38" s="746"/>
      <c r="D38" s="746"/>
      <c r="E38" s="746"/>
      <c r="F38" s="746"/>
      <c r="G38" s="746"/>
      <c r="H38" s="746"/>
      <c r="I38" s="746"/>
      <c r="J38" s="746"/>
      <c r="K38" s="746"/>
      <c r="L38" s="746"/>
      <c r="N38" s="2"/>
      <c r="O38" s="2"/>
    </row>
    <row r="39" spans="1:15" s="249" customFormat="1" ht="12" customHeight="1" x14ac:dyDescent="0.2">
      <c r="A39" s="706" t="s">
        <v>357</v>
      </c>
      <c r="B39" s="706"/>
      <c r="C39" s="706"/>
      <c r="D39" s="706"/>
      <c r="E39" s="706"/>
      <c r="F39" s="706"/>
      <c r="G39" s="706"/>
      <c r="H39" s="706"/>
      <c r="I39" s="706"/>
      <c r="J39" s="706"/>
      <c r="K39" s="706"/>
      <c r="L39" s="706"/>
      <c r="N39" s="38"/>
      <c r="O39" s="38"/>
    </row>
    <row r="40" spans="1:15" s="70" customFormat="1" ht="12" customHeight="1" x14ac:dyDescent="0.2">
      <c r="A40" s="707" t="s">
        <v>198</v>
      </c>
      <c r="B40" s="709"/>
      <c r="C40" s="708"/>
      <c r="D40" s="725" t="s">
        <v>6</v>
      </c>
      <c r="E40" s="827"/>
      <c r="F40" s="725" t="s">
        <v>207</v>
      </c>
      <c r="G40" s="726"/>
      <c r="H40" s="707" t="s">
        <v>210</v>
      </c>
      <c r="I40" s="708"/>
      <c r="J40" s="206" t="s">
        <v>211</v>
      </c>
      <c r="K40" s="828" t="s">
        <v>212</v>
      </c>
      <c r="L40" s="829"/>
      <c r="N40" s="2"/>
      <c r="O40" s="2"/>
    </row>
    <row r="41" spans="1:15" s="70" customFormat="1" ht="12" customHeight="1" x14ac:dyDescent="0.2">
      <c r="A41" s="736" t="s">
        <v>199</v>
      </c>
      <c r="B41" s="736"/>
      <c r="C41" s="736"/>
      <c r="D41" s="808" t="e">
        <f>'USES (TDC)'!#REF!</f>
        <v>#REF!</v>
      </c>
      <c r="E41" s="826"/>
      <c r="F41" s="739"/>
      <c r="G41" s="740"/>
      <c r="H41" s="739"/>
      <c r="I41" s="740"/>
      <c r="J41" s="334"/>
      <c r="K41" s="734"/>
      <c r="L41" s="735"/>
      <c r="N41" s="2"/>
      <c r="O41" s="2"/>
    </row>
    <row r="42" spans="1:15" s="70" customFormat="1" ht="12" customHeight="1" x14ac:dyDescent="0.2">
      <c r="A42" s="736" t="s">
        <v>200</v>
      </c>
      <c r="B42" s="736"/>
      <c r="C42" s="736"/>
      <c r="D42" s="737" t="e">
        <f>'USES (TDC)'!#REF!</f>
        <v>#REF!</v>
      </c>
      <c r="E42" s="738"/>
      <c r="F42" s="739" t="s">
        <v>208</v>
      </c>
      <c r="G42" s="740"/>
      <c r="H42" s="739"/>
      <c r="I42" s="740"/>
      <c r="J42" s="334"/>
      <c r="K42" s="734"/>
      <c r="L42" s="735"/>
      <c r="N42" s="2"/>
      <c r="O42" s="2"/>
    </row>
    <row r="43" spans="1:15" s="70" customFormat="1" ht="12" customHeight="1" x14ac:dyDescent="0.2">
      <c r="A43" s="736" t="s">
        <v>201</v>
      </c>
      <c r="B43" s="736"/>
      <c r="C43" s="736"/>
      <c r="D43" s="737" t="e">
        <f>D112</f>
        <v>#REF!</v>
      </c>
      <c r="E43" s="738"/>
      <c r="F43" s="739"/>
      <c r="G43" s="740"/>
      <c r="H43" s="739"/>
      <c r="I43" s="740"/>
      <c r="J43" s="334"/>
      <c r="K43" s="734"/>
      <c r="L43" s="735"/>
      <c r="N43" s="2"/>
      <c r="O43" s="2"/>
    </row>
    <row r="44" spans="1:15" s="70" customFormat="1" ht="12" customHeight="1" x14ac:dyDescent="0.2">
      <c r="A44" s="741" t="s">
        <v>202</v>
      </c>
      <c r="B44" s="742"/>
      <c r="C44" s="743"/>
      <c r="D44" s="737">
        <f>(SOURCES!D12*0.025)</f>
        <v>0</v>
      </c>
      <c r="E44" s="738"/>
      <c r="F44" s="739" t="s">
        <v>209</v>
      </c>
      <c r="G44" s="740"/>
      <c r="H44" s="739"/>
      <c r="I44" s="740"/>
      <c r="J44" s="334"/>
      <c r="K44" s="734"/>
      <c r="L44" s="735"/>
      <c r="N44" s="2"/>
      <c r="O44" s="2"/>
    </row>
    <row r="45" spans="1:15" s="70" customFormat="1" ht="12" customHeight="1" x14ac:dyDescent="0.2">
      <c r="A45" s="741" t="s">
        <v>335</v>
      </c>
      <c r="B45" s="742"/>
      <c r="C45" s="743"/>
      <c r="D45" s="737" t="e">
        <f>'USES (TDC)'!#REF!</f>
        <v>#REF!</v>
      </c>
      <c r="E45" s="744"/>
      <c r="F45" s="739"/>
      <c r="G45" s="740"/>
      <c r="H45" s="739"/>
      <c r="I45" s="740"/>
      <c r="J45" s="334"/>
      <c r="K45" s="734"/>
      <c r="L45" s="735"/>
      <c r="N45" s="2"/>
      <c r="O45" s="2"/>
    </row>
    <row r="46" spans="1:15" s="70" customFormat="1" ht="12" customHeight="1" x14ac:dyDescent="0.2">
      <c r="A46" s="741" t="s">
        <v>203</v>
      </c>
      <c r="B46" s="742"/>
      <c r="C46" s="743"/>
      <c r="D46" s="737">
        <f>'USES (TDC)'!M14</f>
        <v>0</v>
      </c>
      <c r="E46" s="738"/>
      <c r="F46" s="739" t="s">
        <v>209</v>
      </c>
      <c r="G46" s="740"/>
      <c r="H46" s="739"/>
      <c r="I46" s="740"/>
      <c r="J46" s="334"/>
      <c r="K46" s="734"/>
      <c r="L46" s="735"/>
      <c r="N46" s="2"/>
      <c r="O46" s="2"/>
    </row>
    <row r="47" spans="1:15" s="70" customFormat="1" ht="12" customHeight="1" x14ac:dyDescent="0.2">
      <c r="A47" s="741" t="s">
        <v>204</v>
      </c>
      <c r="B47" s="742"/>
      <c r="C47" s="743"/>
      <c r="D47" s="816">
        <f>('OPER INC'!O24*4)+('OPER INC'!J45/12*2)</f>
        <v>0</v>
      </c>
      <c r="E47" s="817"/>
      <c r="F47" s="739" t="s">
        <v>209</v>
      </c>
      <c r="G47" s="740"/>
      <c r="H47" s="739"/>
      <c r="I47" s="740"/>
      <c r="J47" s="334"/>
      <c r="K47" s="734"/>
      <c r="L47" s="735"/>
      <c r="N47" s="2"/>
      <c r="O47" s="2"/>
    </row>
    <row r="48" spans="1:15" s="70" customFormat="1" ht="12" customHeight="1" x14ac:dyDescent="0.2">
      <c r="A48" s="333" t="s">
        <v>76</v>
      </c>
      <c r="B48" s="834" t="s">
        <v>388</v>
      </c>
      <c r="C48" s="740"/>
      <c r="D48" s="837">
        <v>0</v>
      </c>
      <c r="E48" s="838"/>
      <c r="F48" s="739"/>
      <c r="G48" s="740"/>
      <c r="H48" s="739"/>
      <c r="I48" s="740"/>
      <c r="J48" s="334"/>
      <c r="K48" s="734"/>
      <c r="L48" s="735"/>
      <c r="N48" s="2"/>
      <c r="O48" s="2"/>
    </row>
    <row r="49" spans="1:15" s="222" customFormat="1" ht="12" customHeight="1" x14ac:dyDescent="0.2">
      <c r="A49" s="218"/>
      <c r="B49" s="218"/>
      <c r="C49" s="218"/>
      <c r="D49" s="219"/>
      <c r="E49" s="219"/>
      <c r="F49" s="220"/>
      <c r="G49" s="220"/>
      <c r="H49" s="220"/>
      <c r="I49" s="220"/>
      <c r="J49" s="202"/>
      <c r="K49" s="221"/>
      <c r="L49" s="221"/>
      <c r="N49" s="2"/>
      <c r="O49" s="2"/>
    </row>
    <row r="50" spans="1:15" s="250" customFormat="1" ht="12" customHeight="1" x14ac:dyDescent="0.2">
      <c r="A50" s="706" t="s">
        <v>437</v>
      </c>
      <c r="B50" s="706"/>
      <c r="C50" s="706"/>
      <c r="D50" s="706"/>
      <c r="E50" s="706"/>
      <c r="F50" s="706"/>
      <c r="G50" s="706"/>
      <c r="H50" s="706"/>
      <c r="I50" s="706"/>
      <c r="J50" s="706"/>
      <c r="K50" s="706"/>
      <c r="L50" s="706"/>
      <c r="N50" s="38"/>
      <c r="O50" s="38"/>
    </row>
    <row r="51" spans="1:15" s="4" customFormat="1" ht="12" customHeight="1" x14ac:dyDescent="0.2">
      <c r="A51" s="707" t="s">
        <v>214</v>
      </c>
      <c r="B51" s="709"/>
      <c r="C51" s="708"/>
      <c r="D51" s="82" t="s">
        <v>127</v>
      </c>
      <c r="E51" s="725" t="s">
        <v>184</v>
      </c>
      <c r="F51" s="726"/>
      <c r="G51" s="205" t="s">
        <v>185</v>
      </c>
      <c r="H51" s="707" t="s">
        <v>134</v>
      </c>
      <c r="I51" s="708"/>
      <c r="J51" s="205" t="s">
        <v>128</v>
      </c>
      <c r="K51" s="99"/>
      <c r="L51" s="99"/>
      <c r="M51" s="203"/>
      <c r="N51" s="2"/>
      <c r="O51" s="2"/>
    </row>
    <row r="52" spans="1:15" s="4" customFormat="1" ht="12" customHeight="1" x14ac:dyDescent="0.2">
      <c r="A52" s="713" t="str">
        <f>IF(SOURCES!A7=0," ",SOURCES!A7)</f>
        <v>Bank A</v>
      </c>
      <c r="B52" s="713"/>
      <c r="C52" s="713"/>
      <c r="D52" s="199" t="str">
        <f>IF(SOURCES!C7=0," ",SOURCES!C7)</f>
        <v xml:space="preserve"> </v>
      </c>
      <c r="E52" s="714" t="str">
        <f>IF(SOURCES!D7=0," ",SOURCES!D7)</f>
        <v xml:space="preserve"> </v>
      </c>
      <c r="F52" s="715"/>
      <c r="G52" s="176" t="str">
        <f>IF(SOURCES!E7=0," ",SOURCES!E7)</f>
        <v xml:space="preserve"> </v>
      </c>
      <c r="H52" s="717" t="str">
        <f>IF(SOURCES!F7=0," ",SOURCES!F7)</f>
        <v xml:space="preserve"> </v>
      </c>
      <c r="I52" s="717"/>
      <c r="J52" s="177" t="str">
        <f>IF(SOURCES!G7=0," ",SOURCES!G7)</f>
        <v xml:space="preserve"> </v>
      </c>
      <c r="K52" s="204"/>
      <c r="L52" s="204"/>
      <c r="M52" s="203"/>
      <c r="N52" s="2"/>
      <c r="O52" s="2"/>
    </row>
    <row r="53" spans="1:15" s="4" customFormat="1" ht="12" customHeight="1" x14ac:dyDescent="0.2">
      <c r="A53" s="713" t="str">
        <f>IF(SOURCES!A8=0," ",SOURCES!A8)</f>
        <v>Bank B</v>
      </c>
      <c r="B53" s="713"/>
      <c r="C53" s="713"/>
      <c r="D53" s="199" t="str">
        <f>IF(SOURCES!C8=0," ",SOURCES!C8)</f>
        <v xml:space="preserve"> </v>
      </c>
      <c r="E53" s="714" t="str">
        <f>IF(SOURCES!D8=0," ",SOURCES!D8)</f>
        <v xml:space="preserve"> </v>
      </c>
      <c r="F53" s="715"/>
      <c r="G53" s="176" t="str">
        <f>IF(SOURCES!E8=0," ",SOURCES!E8)</f>
        <v xml:space="preserve"> </v>
      </c>
      <c r="H53" s="717" t="str">
        <f>IF(SOURCES!F8=0," ",SOURCES!F8)</f>
        <v xml:space="preserve"> </v>
      </c>
      <c r="I53" s="717"/>
      <c r="J53" s="177" t="str">
        <f>IF(SOURCES!G8=0," ",SOURCES!G8)</f>
        <v xml:space="preserve"> </v>
      </c>
      <c r="K53" s="204"/>
      <c r="L53" s="204"/>
      <c r="N53" s="2"/>
      <c r="O53" s="2"/>
    </row>
    <row r="54" spans="1:15" s="4" customFormat="1" ht="12" customHeight="1" x14ac:dyDescent="0.2">
      <c r="A54" s="713" t="str">
        <f>IF(SOURCES!A9=0," ",SOURCES!A9)</f>
        <v>DSHA</v>
      </c>
      <c r="B54" s="713"/>
      <c r="C54" s="713"/>
      <c r="D54" s="199" t="str">
        <f>IF(SOURCES!C9=0," ",SOURCES!C9)</f>
        <v xml:space="preserve"> </v>
      </c>
      <c r="E54" s="714" t="str">
        <f>IF(SOURCES!D9=0," ",SOURCES!D9)</f>
        <v xml:space="preserve"> </v>
      </c>
      <c r="F54" s="715"/>
      <c r="G54" s="176" t="str">
        <f>IF(SOURCES!E9=0," ",SOURCES!E9)</f>
        <v xml:space="preserve"> </v>
      </c>
      <c r="H54" s="717" t="str">
        <f>IF(SOURCES!F9=0," ",SOURCES!F9)</f>
        <v xml:space="preserve"> </v>
      </c>
      <c r="I54" s="717"/>
      <c r="J54" s="177" t="str">
        <f>IF(SOURCES!G9=0," ",SOURCES!G9)</f>
        <v xml:space="preserve"> </v>
      </c>
      <c r="K54" s="204"/>
      <c r="L54" s="204"/>
      <c r="M54" s="203"/>
      <c r="N54" s="2"/>
      <c r="O54" s="2"/>
    </row>
    <row r="55" spans="1:15" s="4" customFormat="1" ht="12" customHeight="1" x14ac:dyDescent="0.2">
      <c r="A55" s="713" t="str">
        <f>IF(SOURCES!A10=0," ",SOURCES!A10)</f>
        <v>DSHA</v>
      </c>
      <c r="B55" s="713"/>
      <c r="C55" s="713"/>
      <c r="D55" s="199" t="str">
        <f>IF(SOURCES!C10=0," ",SOURCES!C10)</f>
        <v xml:space="preserve"> </v>
      </c>
      <c r="E55" s="714" t="str">
        <f>IF(SOURCES!D10=0," ",SOURCES!D10)</f>
        <v xml:space="preserve"> </v>
      </c>
      <c r="F55" s="715"/>
      <c r="G55" s="176" t="str">
        <f>IF(SOURCES!E10=0," ",SOURCES!E10)</f>
        <v xml:space="preserve"> </v>
      </c>
      <c r="H55" s="717" t="str">
        <f>IF(SOURCES!F10=0," ",SOURCES!F10)</f>
        <v xml:space="preserve"> </v>
      </c>
      <c r="I55" s="717"/>
      <c r="J55" s="177" t="str">
        <f>IF(SOURCES!G10=0," ",SOURCES!G10)</f>
        <v xml:space="preserve"> </v>
      </c>
      <c r="K55" s="204"/>
      <c r="L55" s="204"/>
      <c r="N55" s="2"/>
      <c r="O55" s="2"/>
    </row>
    <row r="56" spans="1:15" s="4" customFormat="1" ht="12" customHeight="1" x14ac:dyDescent="0.2">
      <c r="A56" s="713" t="str">
        <f>IF(SOURCES!A11=0," ",SOURCES!A11)</f>
        <v>DSHA</v>
      </c>
      <c r="B56" s="713"/>
      <c r="C56" s="713"/>
      <c r="D56" s="199" t="str">
        <f>IF(SOURCES!C11=0," ",SOURCES!C11)</f>
        <v xml:space="preserve"> </v>
      </c>
      <c r="E56" s="714" t="str">
        <f>IF(SOURCES!D11=0," ",SOURCES!D11)</f>
        <v xml:space="preserve"> </v>
      </c>
      <c r="F56" s="715"/>
      <c r="G56" s="176" t="str">
        <f>IF(SOURCES!E11=0," ",SOURCES!E11)</f>
        <v xml:space="preserve"> </v>
      </c>
      <c r="H56" s="717" t="str">
        <f>IF(SOURCES!F11=0," ",SOURCES!F11)</f>
        <v xml:space="preserve"> </v>
      </c>
      <c r="I56" s="717"/>
      <c r="J56" s="177" t="str">
        <f>IF(SOURCES!G11=0," ",SOURCES!G11)</f>
        <v xml:space="preserve"> </v>
      </c>
      <c r="K56" s="204"/>
      <c r="L56" s="204"/>
      <c r="M56" s="203"/>
      <c r="N56" s="2"/>
      <c r="O56" s="2"/>
    </row>
    <row r="57" spans="1:15" s="4" customFormat="1" ht="12" customHeight="1" x14ac:dyDescent="0.2">
      <c r="A57" s="707" t="s">
        <v>272</v>
      </c>
      <c r="B57" s="732"/>
      <c r="C57" s="733"/>
      <c r="D57" s="195"/>
      <c r="E57" s="718"/>
      <c r="F57" s="719"/>
      <c r="G57" s="89" t="str">
        <f>IF(SOURCES!E12=0," ",SOURCES!E12)</f>
        <v xml:space="preserve"> </v>
      </c>
      <c r="H57" s="720" t="str">
        <f>IF(SOURCES!F12=0," ",SOURCES!F12)</f>
        <v xml:space="preserve"> </v>
      </c>
      <c r="I57" s="720"/>
      <c r="J57" s="90" t="str">
        <f>IF(SOURCES!G12=0," ",SOURCES!G12)</f>
        <v xml:space="preserve"> </v>
      </c>
      <c r="K57" s="204"/>
      <c r="L57" s="204"/>
      <c r="M57" s="203"/>
      <c r="N57" s="2"/>
      <c r="O57" s="2"/>
    </row>
    <row r="58" spans="1:15" s="4" customFormat="1" ht="12" customHeight="1" x14ac:dyDescent="0.2">
      <c r="A58" s="721" t="str">
        <f>IF(SOURCES!A16=0," ",SOURCES!A16)</f>
        <v>Deferred Developer Fee</v>
      </c>
      <c r="B58" s="722"/>
      <c r="C58" s="723"/>
      <c r="D58" s="199" t="str">
        <f>IF(SOURCES!C16=0," ",SOURCES!C16)</f>
        <v xml:space="preserve"> </v>
      </c>
      <c r="E58" s="714" t="str">
        <f>IF(SOURCES!D16=0," ",SOURCES!D16)</f>
        <v xml:space="preserve"> </v>
      </c>
      <c r="F58" s="715"/>
      <c r="G58" s="176" t="str">
        <f>IF(SOURCES!E16=0," ",SOURCES!E16)</f>
        <v xml:space="preserve"> </v>
      </c>
      <c r="H58" s="728" t="str">
        <f>IF(SOURCES!F16=0," ",SOURCES!F16)</f>
        <v xml:space="preserve"> </v>
      </c>
      <c r="I58" s="728"/>
      <c r="J58" s="177" t="str">
        <f>IF(SOURCES!G16=0," ",SOURCES!G16)</f>
        <v xml:space="preserve"> </v>
      </c>
      <c r="K58" s="98"/>
      <c r="L58" s="204"/>
      <c r="M58" s="203"/>
      <c r="N58" s="2"/>
      <c r="O58" s="2"/>
    </row>
    <row r="59" spans="1:15" s="4" customFormat="1" ht="12" customHeight="1" x14ac:dyDescent="0.2">
      <c r="A59" s="721" t="str">
        <f>IF(SOURCES!A17=0," ",SOURCES!A17)</f>
        <v xml:space="preserve"> </v>
      </c>
      <c r="B59" s="722"/>
      <c r="C59" s="723"/>
      <c r="D59" s="199" t="str">
        <f>IF(SOURCES!C17=0," ",SOURCES!C17)</f>
        <v xml:space="preserve"> </v>
      </c>
      <c r="E59" s="714" t="str">
        <f>IF(SOURCES!D17=0," ",SOURCES!D17)</f>
        <v xml:space="preserve"> </v>
      </c>
      <c r="F59" s="715"/>
      <c r="G59" s="176" t="str">
        <f>IF(SOURCES!E17=0," ",SOURCES!E17)</f>
        <v xml:space="preserve"> </v>
      </c>
      <c r="H59" s="728" t="str">
        <f>IF(SOURCES!F17=0," ",SOURCES!F17)</f>
        <v xml:space="preserve"> </v>
      </c>
      <c r="I59" s="728"/>
      <c r="J59" s="177" t="str">
        <f>IF(SOURCES!G17=0," ",SOURCES!G17)</f>
        <v xml:space="preserve"> </v>
      </c>
      <c r="K59" s="98"/>
      <c r="L59" s="204"/>
      <c r="M59" s="203"/>
      <c r="N59" s="2"/>
      <c r="O59" s="2"/>
    </row>
    <row r="60" spans="1:15" s="4" customFormat="1" ht="12" customHeight="1" x14ac:dyDescent="0.2">
      <c r="A60" s="721" t="str">
        <f>IF(SOURCES!A18=0," ",SOURCES!A18)</f>
        <v xml:space="preserve"> </v>
      </c>
      <c r="B60" s="722"/>
      <c r="C60" s="723"/>
      <c r="D60" s="199" t="str">
        <f>IF(SOURCES!C18=0," ",SOURCES!C18)</f>
        <v xml:space="preserve"> </v>
      </c>
      <c r="E60" s="714" t="str">
        <f>IF(SOURCES!D18=0," ",SOURCES!D18)</f>
        <v xml:space="preserve"> </v>
      </c>
      <c r="F60" s="715"/>
      <c r="G60" s="176" t="str">
        <f>IF(SOURCES!E18=0," ",SOURCES!E18)</f>
        <v xml:space="preserve"> </v>
      </c>
      <c r="H60" s="728" t="str">
        <f>IF(SOURCES!F18=0," ",SOURCES!F18)</f>
        <v xml:space="preserve"> </v>
      </c>
      <c r="I60" s="728"/>
      <c r="J60" s="177" t="str">
        <f>IF(SOURCES!G18=0," ",SOURCES!G18)</f>
        <v xml:space="preserve"> </v>
      </c>
      <c r="K60" s="98"/>
      <c r="L60" s="204"/>
      <c r="M60" s="203"/>
      <c r="N60" s="2"/>
      <c r="O60" s="2"/>
    </row>
    <row r="61" spans="1:15" s="4" customFormat="1" ht="12" customHeight="1" x14ac:dyDescent="0.2">
      <c r="A61" s="721" t="str">
        <f>IF(SOURCES!A19=0," ",SOURCES!A19)</f>
        <v xml:space="preserve"> </v>
      </c>
      <c r="B61" s="722"/>
      <c r="C61" s="723"/>
      <c r="D61" s="199" t="str">
        <f>IF(SOURCES!C19=0," ",SOURCES!C19)</f>
        <v xml:space="preserve"> </v>
      </c>
      <c r="E61" s="714" t="str">
        <f>IF(SOURCES!D19=0," ",SOURCES!D19)</f>
        <v xml:space="preserve"> </v>
      </c>
      <c r="F61" s="715"/>
      <c r="G61" s="176" t="str">
        <f>IF(SOURCES!E19=0," ",SOURCES!E19)</f>
        <v xml:space="preserve"> </v>
      </c>
      <c r="H61" s="728" t="str">
        <f>IF(SOURCES!F19=0," ",SOURCES!F19)</f>
        <v xml:space="preserve"> </v>
      </c>
      <c r="I61" s="728"/>
      <c r="J61" s="177" t="str">
        <f>IF(SOURCES!G19=0," ",SOURCES!G19)</f>
        <v xml:space="preserve"> </v>
      </c>
      <c r="K61" s="98"/>
      <c r="L61" s="204"/>
      <c r="M61" s="203"/>
      <c r="N61" s="2"/>
      <c r="O61" s="2"/>
    </row>
    <row r="62" spans="1:15" s="4" customFormat="1" ht="12" customHeight="1" x14ac:dyDescent="0.2">
      <c r="A62" s="721" t="str">
        <f>IF(SOURCES!A20=0," ",SOURCES!A20)</f>
        <v xml:space="preserve"> </v>
      </c>
      <c r="B62" s="722"/>
      <c r="C62" s="723"/>
      <c r="D62" s="199" t="str">
        <f>IF(SOURCES!C20=0," ",SOURCES!C20)</f>
        <v xml:space="preserve"> </v>
      </c>
      <c r="E62" s="714" t="str">
        <f>IF(SOURCES!D20=0," ",SOURCES!D20)</f>
        <v xml:space="preserve"> </v>
      </c>
      <c r="F62" s="715"/>
      <c r="G62" s="176" t="str">
        <f>IF(SOURCES!E20=0," ",SOURCES!E20)</f>
        <v xml:space="preserve"> </v>
      </c>
      <c r="H62" s="728" t="str">
        <f>IF(SOURCES!F20=0," ",SOURCES!F20)</f>
        <v xml:space="preserve"> </v>
      </c>
      <c r="I62" s="728"/>
      <c r="J62" s="177" t="str">
        <f>IF(SOURCES!G20=0," ",SOURCES!G20)</f>
        <v xml:space="preserve"> </v>
      </c>
      <c r="K62" s="98"/>
      <c r="L62" s="204"/>
      <c r="M62" s="203"/>
      <c r="N62" s="2"/>
      <c r="O62" s="2"/>
    </row>
    <row r="63" spans="1:15" s="4" customFormat="1" ht="12" customHeight="1" x14ac:dyDescent="0.2">
      <c r="A63" s="721" t="str">
        <f>IF(SOURCES!A21=0," ",SOURCES!A21)</f>
        <v xml:space="preserve"> </v>
      </c>
      <c r="B63" s="722"/>
      <c r="C63" s="723"/>
      <c r="D63" s="199" t="str">
        <f>IF(SOURCES!C21=0," ",SOURCES!C21)</f>
        <v xml:space="preserve"> </v>
      </c>
      <c r="E63" s="714" t="str">
        <f>IF(SOURCES!D21=0," ",SOURCES!D21)</f>
        <v xml:space="preserve"> </v>
      </c>
      <c r="F63" s="715"/>
      <c r="G63" s="176" t="str">
        <f>IF(SOURCES!E21=0," ",SOURCES!E21)</f>
        <v xml:space="preserve"> </v>
      </c>
      <c r="H63" s="728" t="str">
        <f>IF(SOURCES!F21=0," ",SOURCES!F21)</f>
        <v xml:space="preserve"> </v>
      </c>
      <c r="I63" s="728"/>
      <c r="J63" s="177" t="str">
        <f>IF(SOURCES!G21=0," ",SOURCES!G21)</f>
        <v xml:space="preserve"> </v>
      </c>
      <c r="K63" s="98"/>
      <c r="L63" s="204"/>
      <c r="M63" s="203"/>
      <c r="N63" s="2"/>
      <c r="O63" s="2"/>
    </row>
    <row r="64" spans="1:15" s="4" customFormat="1" ht="12" customHeight="1" x14ac:dyDescent="0.2">
      <c r="A64" s="707" t="s">
        <v>215</v>
      </c>
      <c r="B64" s="709"/>
      <c r="C64" s="708"/>
      <c r="D64" s="195"/>
      <c r="E64" s="718"/>
      <c r="F64" s="719"/>
      <c r="G64" s="100"/>
      <c r="H64" s="712"/>
      <c r="I64" s="712"/>
      <c r="J64" s="101"/>
      <c r="K64" s="98"/>
      <c r="L64" s="204"/>
      <c r="M64" s="203"/>
      <c r="N64" s="2"/>
      <c r="O64" s="2"/>
    </row>
    <row r="65" spans="1:15" s="4" customFormat="1" ht="12" customHeight="1" x14ac:dyDescent="0.2">
      <c r="A65" s="729" t="str">
        <f>IF(SOURCES!A26=0," ",SOURCES!A26)</f>
        <v xml:space="preserve"> Other/Deferred</v>
      </c>
      <c r="B65" s="730"/>
      <c r="C65" s="731"/>
      <c r="D65" s="88" t="s">
        <v>186</v>
      </c>
      <c r="E65" s="714" t="str">
        <f>IF(SOURCES!D26=0," ",SOURCES!D26)</f>
        <v xml:space="preserve"> </v>
      </c>
      <c r="F65" s="715"/>
      <c r="G65" s="102" t="str">
        <f>IF(SOURCES!E27=0," ",SOURCES!E27)</f>
        <v xml:space="preserve"> </v>
      </c>
      <c r="H65" s="724" t="e">
        <f>IF(SOURCES!#REF!=0," ",SOURCES!#REF!)</f>
        <v>#REF!</v>
      </c>
      <c r="I65" s="724"/>
      <c r="J65" s="103" t="e">
        <f>IF(SOURCES!#REF!=0," ",SOURCES!#REF!)</f>
        <v>#REF!</v>
      </c>
      <c r="K65" s="98"/>
      <c r="L65" s="204"/>
      <c r="M65" s="203"/>
      <c r="N65" s="2"/>
      <c r="O65" s="2"/>
    </row>
    <row r="66" spans="1:15" s="4" customFormat="1" ht="12" customHeight="1" x14ac:dyDescent="0.2">
      <c r="A66" s="721" t="e">
        <f>IF(SOURCES!#REF!=0," ",SOURCES!#REF!)</f>
        <v>#REF!</v>
      </c>
      <c r="B66" s="722"/>
      <c r="C66" s="723"/>
      <c r="D66" s="88" t="s">
        <v>186</v>
      </c>
      <c r="E66" s="714" t="e">
        <f>IF(SOURCES!#REF!=0," ",SOURCES!#REF!)</f>
        <v>#REF!</v>
      </c>
      <c r="F66" s="715"/>
      <c r="G66" s="102" t="str">
        <f>IF(SOURCES!E28=0," ",SOURCES!E28)</f>
        <v xml:space="preserve"> </v>
      </c>
      <c r="H66" s="724"/>
      <c r="I66" s="724"/>
      <c r="J66" s="103" t="str">
        <f>IF(SOURCES!G25=0," ",SOURCES!G25)</f>
        <v xml:space="preserve"> </v>
      </c>
      <c r="K66" s="98"/>
      <c r="L66" s="204"/>
      <c r="M66" s="203"/>
      <c r="N66" s="2"/>
      <c r="O66" s="2"/>
    </row>
    <row r="67" spans="1:15" s="4" customFormat="1" ht="12" customHeight="1" x14ac:dyDescent="0.2">
      <c r="A67" s="721" t="str">
        <f>IF(SOURCES!A27=0," ",SOURCES!A27)</f>
        <v xml:space="preserve"> Total Construction Sources</v>
      </c>
      <c r="B67" s="722"/>
      <c r="C67" s="723"/>
      <c r="D67" s="88" t="s">
        <v>186</v>
      </c>
      <c r="E67" s="714" t="str">
        <f>IF(SOURCES!D27=0," ",SOURCES!D27)</f>
        <v xml:space="preserve"> </v>
      </c>
      <c r="F67" s="715"/>
      <c r="G67" s="102" t="str">
        <f>IF(SOURCES!E29=0," ",SOURCES!E29)</f>
        <v xml:space="preserve"> </v>
      </c>
      <c r="H67" s="724"/>
      <c r="I67" s="724"/>
      <c r="J67" s="103" t="str">
        <f>IF(SOURCES!G26=0," ",SOURCES!G26)</f>
        <v xml:space="preserve"> </v>
      </c>
      <c r="K67" s="98"/>
      <c r="L67" s="204"/>
      <c r="M67" s="203"/>
      <c r="N67" s="2"/>
      <c r="O67" s="2"/>
    </row>
    <row r="68" spans="1:15" s="4" customFormat="1" ht="12" customHeight="1" x14ac:dyDescent="0.2">
      <c r="A68" s="721" t="e">
        <f>IF(SOURCES!#REF!=0," ",SOURCES!#REF!)</f>
        <v>#REF!</v>
      </c>
      <c r="B68" s="722"/>
      <c r="C68" s="723"/>
      <c r="D68" s="88" t="s">
        <v>186</v>
      </c>
      <c r="E68" s="714" t="str">
        <f>IF(SOURCES!D29=0," ",SOURCES!D29)</f>
        <v xml:space="preserve"> </v>
      </c>
      <c r="F68" s="715"/>
      <c r="G68" s="102" t="e">
        <f>IF(SOURCES!#REF!=0," ",SOURCES!#REF!)</f>
        <v>#REF!</v>
      </c>
      <c r="H68" s="724"/>
      <c r="I68" s="724"/>
      <c r="J68" s="103" t="str">
        <f>IF(SOURCES!G27=0," ",SOURCES!G27)</f>
        <v xml:space="preserve"> </v>
      </c>
      <c r="K68" s="98"/>
      <c r="L68" s="204"/>
      <c r="M68" s="203"/>
      <c r="N68" s="32"/>
      <c r="O68" s="32"/>
    </row>
    <row r="69" spans="1:15" s="4" customFormat="1" ht="12" customHeight="1" x14ac:dyDescent="0.2">
      <c r="A69" s="686" t="s">
        <v>216</v>
      </c>
      <c r="B69" s="687"/>
      <c r="C69" s="687"/>
      <c r="D69" s="688"/>
      <c r="E69" s="695" t="e">
        <f>SUM(E52:F68)</f>
        <v>#REF!</v>
      </c>
      <c r="F69" s="696"/>
      <c r="G69" s="100"/>
      <c r="H69" s="196"/>
      <c r="I69" s="196"/>
      <c r="J69" s="101"/>
      <c r="K69" s="98"/>
      <c r="L69" s="204"/>
      <c r="M69" s="203"/>
      <c r="N69" s="38"/>
      <c r="O69" s="38"/>
    </row>
    <row r="70" spans="1:15" s="4" customFormat="1" ht="6" customHeight="1" x14ac:dyDescent="0.2">
      <c r="A70" s="727"/>
      <c r="B70" s="727"/>
      <c r="C70" s="727"/>
      <c r="D70" s="727"/>
      <c r="E70" s="727"/>
      <c r="F70" s="727"/>
      <c r="G70" s="727"/>
      <c r="H70" s="727"/>
      <c r="I70" s="727"/>
      <c r="J70" s="727"/>
      <c r="K70" s="727"/>
      <c r="L70" s="727"/>
      <c r="M70" s="203"/>
      <c r="N70" s="2"/>
      <c r="O70" s="2"/>
    </row>
    <row r="71" spans="1:15" s="250" customFormat="1" ht="12" customHeight="1" x14ac:dyDescent="0.2">
      <c r="A71" s="706" t="s">
        <v>436</v>
      </c>
      <c r="B71" s="706"/>
      <c r="C71" s="706"/>
      <c r="D71" s="706"/>
      <c r="E71" s="706"/>
      <c r="F71" s="706"/>
      <c r="G71" s="706"/>
      <c r="H71" s="706"/>
      <c r="I71" s="706"/>
      <c r="J71" s="706"/>
      <c r="K71" s="706"/>
      <c r="L71" s="706"/>
      <c r="N71" s="38"/>
      <c r="O71" s="38"/>
    </row>
    <row r="72" spans="1:15" s="4" customFormat="1" ht="12" customHeight="1" x14ac:dyDescent="0.2">
      <c r="A72" s="707" t="s">
        <v>233</v>
      </c>
      <c r="B72" s="709"/>
      <c r="C72" s="708"/>
      <c r="D72" s="82" t="s">
        <v>127</v>
      </c>
      <c r="E72" s="725" t="s">
        <v>184</v>
      </c>
      <c r="F72" s="726"/>
      <c r="G72" s="205" t="s">
        <v>185</v>
      </c>
      <c r="H72" s="707" t="s">
        <v>134</v>
      </c>
      <c r="I72" s="708"/>
      <c r="J72" s="205" t="s">
        <v>128</v>
      </c>
      <c r="K72" s="99"/>
      <c r="L72" s="99"/>
      <c r="M72" s="203"/>
      <c r="N72" s="2"/>
      <c r="O72" s="2"/>
    </row>
    <row r="73" spans="1:15" s="4" customFormat="1" ht="12" customHeight="1" x14ac:dyDescent="0.2">
      <c r="A73" s="713" t="str">
        <f>IF(SOURCES!A37=0," ",SOURCES!A37)</f>
        <v>Perm A</v>
      </c>
      <c r="B73" s="713"/>
      <c r="C73" s="713"/>
      <c r="D73" s="199" t="str">
        <f>IF(SOURCES!C37=0," ",SOURCES!C37)</f>
        <v xml:space="preserve"> </v>
      </c>
      <c r="E73" s="714" t="str">
        <f>IF(SOURCES!D37=0," ",SOURCES!D37)</f>
        <v xml:space="preserve"> </v>
      </c>
      <c r="F73" s="715"/>
      <c r="G73" s="176" t="str">
        <f>IF(SOURCES!E37=0," ",SOURCES!E37)</f>
        <v xml:space="preserve"> </v>
      </c>
      <c r="H73" s="717" t="str">
        <f>IF(SOURCES!F37=0," ",SOURCES!F37)</f>
        <v xml:space="preserve"> </v>
      </c>
      <c r="I73" s="717"/>
      <c r="J73" s="177" t="str">
        <f>IF(SOURCES!G37=0," ",SOURCES!G37)</f>
        <v xml:space="preserve"> </v>
      </c>
      <c r="K73" s="204"/>
      <c r="L73" s="204"/>
      <c r="M73" s="203"/>
      <c r="N73" s="2"/>
      <c r="O73" s="2"/>
    </row>
    <row r="74" spans="1:15" s="4" customFormat="1" ht="12" customHeight="1" x14ac:dyDescent="0.2">
      <c r="A74" s="713" t="str">
        <f>IF(SOURCES!A38=0," ",SOURCES!A38)</f>
        <v>Perm B</v>
      </c>
      <c r="B74" s="713"/>
      <c r="C74" s="713"/>
      <c r="D74" s="199" t="str">
        <f>IF(SOURCES!C38=0," ",SOURCES!C38)</f>
        <v xml:space="preserve"> </v>
      </c>
      <c r="E74" s="714" t="str">
        <f>IF(SOURCES!D38=0," ",SOURCES!D38)</f>
        <v xml:space="preserve"> </v>
      </c>
      <c r="F74" s="715"/>
      <c r="G74" s="176" t="str">
        <f>IF(SOURCES!E38=0," ",SOURCES!E38)</f>
        <v xml:space="preserve"> </v>
      </c>
      <c r="H74" s="717" t="str">
        <f>IF(SOURCES!F38=0," ",SOURCES!F38)</f>
        <v xml:space="preserve"> </v>
      </c>
      <c r="I74" s="717"/>
      <c r="J74" s="177" t="str">
        <f>IF(SOURCES!G38=0," ",SOURCES!G38)</f>
        <v xml:space="preserve"> </v>
      </c>
      <c r="K74" s="204"/>
      <c r="L74" s="204"/>
      <c r="N74" s="2"/>
      <c r="O74" s="2"/>
    </row>
    <row r="75" spans="1:15" s="4" customFormat="1" ht="12" customHeight="1" x14ac:dyDescent="0.2">
      <c r="A75" s="713" t="str">
        <f>IF(SOURCES!A39=0," ",SOURCES!A39)</f>
        <v>Perm C</v>
      </c>
      <c r="B75" s="713"/>
      <c r="C75" s="713"/>
      <c r="D75" s="199" t="str">
        <f>IF(SOURCES!C39=0," ",SOURCES!C39)</f>
        <v xml:space="preserve"> </v>
      </c>
      <c r="E75" s="714" t="str">
        <f>IF(SOURCES!D39=0," ",SOURCES!D39)</f>
        <v xml:space="preserve"> </v>
      </c>
      <c r="F75" s="715"/>
      <c r="G75" s="176" t="str">
        <f>IF(SOURCES!E39=0," ",SOURCES!E39)</f>
        <v xml:space="preserve"> </v>
      </c>
      <c r="H75" s="717" t="str">
        <f>IF(SOURCES!F39=0," ",SOURCES!F39)</f>
        <v xml:space="preserve"> </v>
      </c>
      <c r="I75" s="717"/>
      <c r="J75" s="177" t="str">
        <f>IF(SOURCES!G39=0," ",SOURCES!G39)</f>
        <v xml:space="preserve"> </v>
      </c>
      <c r="K75" s="204"/>
      <c r="L75" s="204"/>
      <c r="M75" s="203"/>
      <c r="N75" s="38"/>
      <c r="O75" s="38"/>
    </row>
    <row r="76" spans="1:15" s="4" customFormat="1" ht="12" customHeight="1" x14ac:dyDescent="0.2">
      <c r="A76" s="713" t="str">
        <f>IF(SOURCES!A40=0," ",SOURCES!A40)</f>
        <v>Perm D</v>
      </c>
      <c r="B76" s="713"/>
      <c r="C76" s="713"/>
      <c r="D76" s="199" t="str">
        <f>IF(SOURCES!C40=0," ",SOURCES!C40)</f>
        <v xml:space="preserve"> </v>
      </c>
      <c r="E76" s="714" t="str">
        <f>IF(SOURCES!D40=0," ",SOURCES!D40)</f>
        <v xml:space="preserve"> </v>
      </c>
      <c r="F76" s="715"/>
      <c r="G76" s="176" t="str">
        <f>IF(SOURCES!E40=0," ",SOURCES!E40)</f>
        <v xml:space="preserve"> </v>
      </c>
      <c r="H76" s="717" t="str">
        <f>IF(SOURCES!F40=0," ",SOURCES!F40)</f>
        <v xml:space="preserve"> </v>
      </c>
      <c r="I76" s="717"/>
      <c r="J76" s="177" t="str">
        <f>IF(SOURCES!G40=0," ",SOURCES!G40)</f>
        <v xml:space="preserve"> </v>
      </c>
      <c r="K76" s="204"/>
      <c r="L76" s="204"/>
      <c r="N76" s="2"/>
      <c r="O76" s="2"/>
    </row>
    <row r="77" spans="1:15" s="4" customFormat="1" ht="12" customHeight="1" x14ac:dyDescent="0.2">
      <c r="A77" s="707" t="s">
        <v>271</v>
      </c>
      <c r="B77" s="709"/>
      <c r="C77" s="708"/>
      <c r="D77" s="195"/>
      <c r="E77" s="718"/>
      <c r="F77" s="719"/>
      <c r="G77" s="89" t="str">
        <f>IF(SOURCES!E35=0," ",SOURCES!E35)</f>
        <v xml:space="preserve"> </v>
      </c>
      <c r="H77" s="720" t="str">
        <f>IF(SOURCES!F35=0," ",SOURCES!F35)</f>
        <v xml:space="preserve"> </v>
      </c>
      <c r="I77" s="720"/>
      <c r="J77" s="90" t="str">
        <f>IF(SOURCES!G35=0," ",SOURCES!G35)</f>
        <v xml:space="preserve"> </v>
      </c>
      <c r="K77" s="204"/>
      <c r="L77" s="204"/>
      <c r="M77" s="203"/>
      <c r="N77" s="2"/>
      <c r="O77" s="2"/>
    </row>
    <row r="78" spans="1:15" s="4" customFormat="1" ht="12" customHeight="1" x14ac:dyDescent="0.2">
      <c r="A78" s="713" t="str">
        <f>IF(SOURCES!A45=0," ",SOURCES!A45)</f>
        <v>Deferred Developer Fee</v>
      </c>
      <c r="B78" s="713"/>
      <c r="C78" s="713"/>
      <c r="D78" s="199" t="str">
        <f>IF(SOURCES!C45=0," ",SOURCES!C45)</f>
        <v xml:space="preserve"> </v>
      </c>
      <c r="E78" s="714" t="str">
        <f>IF(SOURCES!D45=0," ",SOURCES!D45)</f>
        <v xml:space="preserve"> </v>
      </c>
      <c r="F78" s="715"/>
      <c r="G78" s="176" t="str">
        <f>IF(SOURCES!E45=0," ",SOURCES!E45)</f>
        <v xml:space="preserve"> </v>
      </c>
      <c r="H78" s="717" t="str">
        <f>IF(SOURCES!F45=0," ",SOURCES!F45)</f>
        <v xml:space="preserve"> </v>
      </c>
      <c r="I78" s="717"/>
      <c r="J78" s="177" t="str">
        <f>IF(SOURCES!G45=0," ",SOURCES!G45)</f>
        <v xml:space="preserve"> </v>
      </c>
      <c r="K78" s="98"/>
      <c r="L78" s="204"/>
      <c r="M78" s="203"/>
      <c r="N78" s="2"/>
      <c r="O78" s="2"/>
    </row>
    <row r="79" spans="1:15" s="4" customFormat="1" ht="12" customHeight="1" x14ac:dyDescent="0.2">
      <c r="A79" s="713" t="str">
        <f>IF(SOURCES!A46=0," ",SOURCES!A46)</f>
        <v>DSHA</v>
      </c>
      <c r="B79" s="713"/>
      <c r="C79" s="713"/>
      <c r="D79" s="199" t="str">
        <f>IF(SOURCES!C46=0," ",SOURCES!C46)</f>
        <v xml:space="preserve"> </v>
      </c>
      <c r="E79" s="714" t="str">
        <f>IF(SOURCES!D46=0," ",SOURCES!D46)</f>
        <v xml:space="preserve"> </v>
      </c>
      <c r="F79" s="715"/>
      <c r="G79" s="176" t="str">
        <f>IF(SOURCES!E46=0," ",SOURCES!E46)</f>
        <v xml:space="preserve"> </v>
      </c>
      <c r="H79" s="717" t="str">
        <f>IF(SOURCES!F46=0," ",SOURCES!F46)</f>
        <v xml:space="preserve"> </v>
      </c>
      <c r="I79" s="717"/>
      <c r="J79" s="177" t="str">
        <f>IF(SOURCES!G46=0," ",SOURCES!G46)</f>
        <v xml:space="preserve"> </v>
      </c>
      <c r="K79" s="98"/>
      <c r="L79" s="204"/>
      <c r="M79" s="203"/>
      <c r="N79" s="2"/>
      <c r="O79" s="2"/>
    </row>
    <row r="80" spans="1:15" s="4" customFormat="1" ht="12" customHeight="1" x14ac:dyDescent="0.2">
      <c r="A80" s="713" t="str">
        <f>IF(SOURCES!A47=0," ",SOURCES!A47)</f>
        <v>DSHA</v>
      </c>
      <c r="B80" s="713"/>
      <c r="C80" s="713"/>
      <c r="D80" s="199" t="str">
        <f>IF(SOURCES!C47=0," ",SOURCES!C47)</f>
        <v xml:space="preserve"> </v>
      </c>
      <c r="E80" s="714" t="str">
        <f>IF(SOURCES!D47=0," ",SOURCES!D47)</f>
        <v xml:space="preserve"> </v>
      </c>
      <c r="F80" s="715"/>
      <c r="G80" s="176" t="str">
        <f>IF(SOURCES!E47=0," ",SOURCES!E47)</f>
        <v xml:space="preserve"> </v>
      </c>
      <c r="H80" s="717" t="str">
        <f>IF(SOURCES!F47=0," ",SOURCES!F47)</f>
        <v xml:space="preserve"> </v>
      </c>
      <c r="I80" s="717"/>
      <c r="J80" s="177" t="str">
        <f>IF(SOURCES!G47=0," ",SOURCES!G47)</f>
        <v xml:space="preserve"> </v>
      </c>
      <c r="K80" s="98"/>
      <c r="L80" s="204"/>
      <c r="M80" s="203"/>
      <c r="N80" s="2"/>
      <c r="O80" s="2"/>
    </row>
    <row r="81" spans="1:15" s="4" customFormat="1" ht="12" customHeight="1" x14ac:dyDescent="0.2">
      <c r="A81" s="713" t="str">
        <f>IF(SOURCES!A48=0," ",SOURCES!A48)</f>
        <v>DSHA</v>
      </c>
      <c r="B81" s="713"/>
      <c r="C81" s="713"/>
      <c r="D81" s="199" t="str">
        <f>IF(SOURCES!C48=0," ",SOURCES!C48)</f>
        <v xml:space="preserve"> </v>
      </c>
      <c r="E81" s="714" t="str">
        <f>IF(SOURCES!D48=0," ",SOURCES!D48)</f>
        <v xml:space="preserve"> </v>
      </c>
      <c r="F81" s="715"/>
      <c r="G81" s="176" t="str">
        <f>IF(SOURCES!E48=0," ",SOURCES!E48)</f>
        <v xml:space="preserve"> </v>
      </c>
      <c r="H81" s="717" t="str">
        <f>IF(SOURCES!F48=0," ",SOURCES!F48)</f>
        <v xml:space="preserve"> </v>
      </c>
      <c r="I81" s="717"/>
      <c r="J81" s="177" t="str">
        <f>IF(SOURCES!G48=0," ",SOURCES!G48)</f>
        <v xml:space="preserve"> </v>
      </c>
      <c r="K81" s="98"/>
      <c r="L81" s="204"/>
      <c r="M81" s="203"/>
      <c r="N81" s="2"/>
      <c r="O81" s="2"/>
    </row>
    <row r="82" spans="1:15" s="4" customFormat="1" ht="12" customHeight="1" x14ac:dyDescent="0.2">
      <c r="A82" s="713" t="str">
        <f>IF(SOURCES!A49=0," ",SOURCES!A49)</f>
        <v xml:space="preserve"> </v>
      </c>
      <c r="B82" s="713"/>
      <c r="C82" s="713"/>
      <c r="D82" s="199" t="str">
        <f>IF(SOURCES!C49=0," ",SOURCES!C49)</f>
        <v xml:space="preserve"> </v>
      </c>
      <c r="E82" s="714" t="str">
        <f>IF(SOURCES!D49=0," ",SOURCES!D49)</f>
        <v xml:space="preserve"> </v>
      </c>
      <c r="F82" s="715"/>
      <c r="G82" s="176" t="str">
        <f>IF(SOURCES!E49=0," ",SOURCES!E49)</f>
        <v xml:space="preserve"> </v>
      </c>
      <c r="H82" s="717" t="str">
        <f>IF(SOURCES!F49=0," ",SOURCES!F49)</f>
        <v xml:space="preserve"> </v>
      </c>
      <c r="I82" s="717"/>
      <c r="J82" s="177" t="str">
        <f>IF(SOURCES!G49=0," ",SOURCES!G49)</f>
        <v xml:space="preserve"> </v>
      </c>
      <c r="K82" s="98"/>
      <c r="L82" s="204"/>
      <c r="M82" s="203"/>
      <c r="N82" s="2"/>
      <c r="O82" s="2"/>
    </row>
    <row r="83" spans="1:15" s="4" customFormat="1" ht="12" customHeight="1" x14ac:dyDescent="0.2">
      <c r="A83" s="713" t="str">
        <f>IF(SOURCES!A51=0," ",SOURCES!A51)</f>
        <v xml:space="preserve"> </v>
      </c>
      <c r="B83" s="713"/>
      <c r="C83" s="713"/>
      <c r="D83" s="199" t="str">
        <f>IF(SOURCES!C51=0," ",SOURCES!C51)</f>
        <v xml:space="preserve"> </v>
      </c>
      <c r="E83" s="714" t="str">
        <f>IF(SOURCES!D51=0," ",SOURCES!D51)</f>
        <v xml:space="preserve"> </v>
      </c>
      <c r="F83" s="715"/>
      <c r="G83" s="176" t="str">
        <f>IF(SOURCES!E51=0," ",SOURCES!E51)</f>
        <v xml:space="preserve"> </v>
      </c>
      <c r="H83" s="717" t="str">
        <f>IF(SOURCES!F51=0," ",SOURCES!F51)</f>
        <v xml:space="preserve"> </v>
      </c>
      <c r="I83" s="717"/>
      <c r="J83" s="177" t="str">
        <f>IF(SOURCES!G51=0," ",SOURCES!G51)</f>
        <v xml:space="preserve"> </v>
      </c>
      <c r="K83" s="98"/>
      <c r="L83" s="204"/>
      <c r="M83" s="203"/>
      <c r="N83" s="2"/>
      <c r="O83" s="2"/>
    </row>
    <row r="84" spans="1:15" s="4" customFormat="1" ht="12" customHeight="1" x14ac:dyDescent="0.2">
      <c r="A84" s="707" t="s">
        <v>215</v>
      </c>
      <c r="B84" s="709"/>
      <c r="C84" s="708"/>
      <c r="D84" s="195"/>
      <c r="E84" s="718"/>
      <c r="F84" s="719"/>
      <c r="G84" s="100"/>
      <c r="H84" s="712"/>
      <c r="I84" s="712"/>
      <c r="J84" s="101"/>
      <c r="K84" s="98"/>
      <c r="L84" s="204"/>
      <c r="M84" s="203"/>
      <c r="N84" s="38"/>
      <c r="O84" s="38"/>
    </row>
    <row r="85" spans="1:15" s="4" customFormat="1" ht="12" customHeight="1" x14ac:dyDescent="0.2">
      <c r="A85" s="713" t="str">
        <f>IF(SOURCES!A56=0," ",SOURCES!A56)</f>
        <v xml:space="preserve"> Other/Deferred</v>
      </c>
      <c r="B85" s="713"/>
      <c r="C85" s="713"/>
      <c r="D85" s="88" t="s">
        <v>186</v>
      </c>
      <c r="E85" s="714" t="str">
        <f>IF(SOURCES!D56=0," ",SOURCES!D56)</f>
        <v xml:space="preserve"> </v>
      </c>
      <c r="F85" s="715"/>
      <c r="G85" s="100"/>
      <c r="H85" s="712"/>
      <c r="I85" s="712"/>
      <c r="J85" s="101"/>
      <c r="K85" s="98"/>
      <c r="L85" s="204"/>
      <c r="M85" s="203"/>
      <c r="N85" s="38"/>
      <c r="O85" s="38"/>
    </row>
    <row r="86" spans="1:15" s="4" customFormat="1" ht="12" customHeight="1" x14ac:dyDescent="0.2">
      <c r="A86" s="713" t="e">
        <f>IF(SOURCES!#REF!=0," ",SOURCES!#REF!)</f>
        <v>#REF!</v>
      </c>
      <c r="B86" s="713"/>
      <c r="C86" s="713"/>
      <c r="D86" s="88" t="s">
        <v>186</v>
      </c>
      <c r="E86" s="714" t="e">
        <f>IF(SOURCES!#REF!=0," ",SOURCES!#REF!)</f>
        <v>#REF!</v>
      </c>
      <c r="F86" s="715"/>
      <c r="G86" s="100"/>
      <c r="H86" s="712"/>
      <c r="I86" s="712"/>
      <c r="J86" s="101"/>
      <c r="K86" s="98"/>
      <c r="L86" s="204"/>
      <c r="M86" s="203"/>
      <c r="N86" s="38"/>
      <c r="O86" s="38"/>
    </row>
    <row r="87" spans="1:15" s="4" customFormat="1" ht="12" customHeight="1" x14ac:dyDescent="0.2">
      <c r="A87" s="713" t="str">
        <f>IF(SOURCES!A57=0," ",SOURCES!A57)</f>
        <v xml:space="preserve"> Total Permanent Sources</v>
      </c>
      <c r="B87" s="713"/>
      <c r="C87" s="713"/>
      <c r="D87" s="88" t="s">
        <v>186</v>
      </c>
      <c r="E87" s="714" t="str">
        <f>IF(SOURCES!D57=0," ",SOURCES!D57)</f>
        <v xml:space="preserve"> </v>
      </c>
      <c r="F87" s="715"/>
      <c r="G87" s="100"/>
      <c r="H87" s="712"/>
      <c r="I87" s="712"/>
      <c r="J87" s="101"/>
      <c r="K87" s="98"/>
      <c r="L87" s="204"/>
      <c r="M87" s="203"/>
      <c r="N87" s="38"/>
      <c r="O87" s="38"/>
    </row>
    <row r="88" spans="1:15" s="4" customFormat="1" ht="12" customHeight="1" x14ac:dyDescent="0.2">
      <c r="A88" s="713" t="str">
        <f>IF(SOURCES!A59=0," ",SOURCES!A59)</f>
        <v xml:space="preserve"> </v>
      </c>
      <c r="B88" s="713"/>
      <c r="C88" s="713"/>
      <c r="D88" s="88" t="s">
        <v>186</v>
      </c>
      <c r="E88" s="714" t="str">
        <f>IF(SOURCES!D59=0," ",SOURCES!D59)</f>
        <v xml:space="preserve"> </v>
      </c>
      <c r="F88" s="715"/>
      <c r="G88" s="100"/>
      <c r="H88" s="712"/>
      <c r="I88" s="712"/>
      <c r="J88" s="101"/>
      <c r="K88" s="98"/>
      <c r="L88" s="204"/>
      <c r="M88" s="203"/>
      <c r="N88" s="38"/>
      <c r="O88" s="38"/>
    </row>
    <row r="89" spans="1:15" s="4" customFormat="1" ht="12" customHeight="1" x14ac:dyDescent="0.2">
      <c r="A89" s="686" t="s">
        <v>217</v>
      </c>
      <c r="B89" s="687"/>
      <c r="C89" s="687"/>
      <c r="D89" s="688"/>
      <c r="E89" s="695" t="e">
        <f>SUM(E73:F88)</f>
        <v>#REF!</v>
      </c>
      <c r="F89" s="716"/>
      <c r="G89" s="202"/>
      <c r="H89" s="202"/>
      <c r="I89" s="202"/>
      <c r="J89" s="202"/>
      <c r="K89" s="204"/>
      <c r="L89" s="204"/>
      <c r="N89" s="38"/>
      <c r="O89" s="38"/>
    </row>
    <row r="90" spans="1:15" s="17" customFormat="1" ht="12" customHeight="1" x14ac:dyDescent="0.2">
      <c r="A90" s="34"/>
      <c r="B90" s="34"/>
      <c r="C90" s="34"/>
      <c r="D90" s="34"/>
      <c r="E90" s="190"/>
      <c r="F90" s="191"/>
      <c r="G90" s="196"/>
      <c r="H90" s="196"/>
      <c r="I90" s="196"/>
      <c r="J90" s="196"/>
      <c r="K90" s="98"/>
      <c r="L90" s="98"/>
      <c r="N90" s="38"/>
      <c r="O90" s="38"/>
    </row>
    <row r="91" spans="1:15" s="250" customFormat="1" ht="12" customHeight="1" x14ac:dyDescent="0.2">
      <c r="A91" s="706" t="s">
        <v>112</v>
      </c>
      <c r="B91" s="706"/>
      <c r="C91" s="706"/>
      <c r="D91" s="706"/>
      <c r="E91" s="706"/>
      <c r="F91" s="706"/>
      <c r="G91" s="706"/>
      <c r="H91" s="706"/>
      <c r="I91" s="706"/>
      <c r="J91" s="706"/>
      <c r="K91" s="706"/>
      <c r="L91" s="706"/>
      <c r="N91" s="38"/>
      <c r="O91" s="38"/>
    </row>
    <row r="92" spans="1:15" ht="12" customHeight="1" x14ac:dyDescent="0.2">
      <c r="A92" s="707" t="s">
        <v>221</v>
      </c>
      <c r="B92" s="709"/>
      <c r="C92" s="708"/>
      <c r="D92" s="707" t="s">
        <v>6</v>
      </c>
      <c r="E92" s="708"/>
      <c r="F92" s="197"/>
      <c r="G92" s="197"/>
      <c r="H92" s="197"/>
      <c r="I92" s="197"/>
      <c r="J92" s="197"/>
      <c r="K92" s="197"/>
      <c r="L92" s="197"/>
      <c r="N92" s="2"/>
      <c r="O92" s="2"/>
    </row>
    <row r="93" spans="1:15" ht="12" customHeight="1" x14ac:dyDescent="0.2">
      <c r="A93" s="705" t="s">
        <v>218</v>
      </c>
      <c r="B93" s="705"/>
      <c r="C93" s="705"/>
      <c r="D93" s="684">
        <f>'USES (TDC)'!F13</f>
        <v>0</v>
      </c>
      <c r="E93" s="685"/>
      <c r="F93" s="197"/>
      <c r="G93" s="197"/>
      <c r="H93" s="197"/>
      <c r="I93" s="197"/>
      <c r="J93" s="197"/>
      <c r="K93" s="197"/>
      <c r="L93" s="197"/>
      <c r="N93" s="2"/>
      <c r="O93" s="2"/>
    </row>
    <row r="94" spans="1:15" ht="12" customHeight="1" x14ac:dyDescent="0.2">
      <c r="A94" s="705" t="s">
        <v>219</v>
      </c>
      <c r="B94" s="705"/>
      <c r="C94" s="705"/>
      <c r="D94" s="684">
        <f>'USES (TDC)'!F24</f>
        <v>0</v>
      </c>
      <c r="E94" s="685"/>
      <c r="F94" s="197"/>
      <c r="G94" s="197"/>
      <c r="H94" s="197"/>
      <c r="I94" s="197"/>
      <c r="J94" s="197"/>
      <c r="K94" s="197"/>
      <c r="L94" s="197"/>
      <c r="N94" s="2"/>
      <c r="O94" s="2"/>
    </row>
    <row r="95" spans="1:15" ht="12" customHeight="1" x14ac:dyDescent="0.2">
      <c r="A95" s="705" t="s">
        <v>220</v>
      </c>
      <c r="B95" s="705"/>
      <c r="C95" s="705"/>
      <c r="D95" s="684">
        <f>'USES (TDC)'!F51</f>
        <v>0</v>
      </c>
      <c r="E95" s="685"/>
      <c r="F95" s="197"/>
      <c r="G95" s="197"/>
      <c r="H95" s="197"/>
      <c r="I95" s="197"/>
      <c r="J95" s="197"/>
      <c r="K95" s="197"/>
      <c r="L95" s="197"/>
      <c r="N95" s="2"/>
      <c r="O95" s="2"/>
    </row>
    <row r="96" spans="1:15" ht="12" customHeight="1" x14ac:dyDescent="0.2">
      <c r="A96" s="681" t="s">
        <v>301</v>
      </c>
      <c r="B96" s="682"/>
      <c r="C96" s="683"/>
      <c r="D96" s="684">
        <f>'USES (TDC)'!M30</f>
        <v>0</v>
      </c>
      <c r="E96" s="685"/>
      <c r="F96" s="197"/>
      <c r="G96" s="197"/>
      <c r="H96" s="197"/>
      <c r="I96" s="197"/>
      <c r="J96" s="197"/>
      <c r="K96" s="197"/>
      <c r="L96" s="197"/>
      <c r="N96" s="2"/>
      <c r="O96" s="2"/>
    </row>
    <row r="97" spans="1:15" ht="12" customHeight="1" x14ac:dyDescent="0.2">
      <c r="A97" s="705" t="s">
        <v>451</v>
      </c>
      <c r="B97" s="705"/>
      <c r="C97" s="705"/>
      <c r="D97" s="684">
        <f>'USES (TDC)'!M39</f>
        <v>0</v>
      </c>
      <c r="E97" s="685"/>
      <c r="F97" s="197"/>
      <c r="G97" s="197"/>
      <c r="H97" s="197"/>
      <c r="I97" s="197"/>
      <c r="J97" s="197"/>
      <c r="K97" s="197"/>
      <c r="L97" s="197"/>
      <c r="N97" s="32"/>
      <c r="O97" s="32"/>
    </row>
    <row r="98" spans="1:15" ht="12" customHeight="1" x14ac:dyDescent="0.2">
      <c r="A98" s="705" t="s">
        <v>167</v>
      </c>
      <c r="B98" s="705"/>
      <c r="C98" s="705"/>
      <c r="D98" s="684">
        <f>'USES (TDC)'!M44</f>
        <v>0</v>
      </c>
      <c r="E98" s="685"/>
      <c r="F98" s="197"/>
      <c r="G98" s="197"/>
      <c r="H98" s="197"/>
      <c r="I98" s="197"/>
      <c r="J98" s="197"/>
      <c r="K98" s="197"/>
      <c r="L98" s="197"/>
      <c r="N98" s="2"/>
      <c r="O98" s="2"/>
    </row>
    <row r="99" spans="1:15" ht="12" customHeight="1" x14ac:dyDescent="0.2">
      <c r="A99" s="705" t="s">
        <v>168</v>
      </c>
      <c r="B99" s="705"/>
      <c r="C99" s="705"/>
      <c r="D99" s="684">
        <f>'USES (TDC)'!M51</f>
        <v>0</v>
      </c>
      <c r="E99" s="685"/>
      <c r="F99" s="197"/>
      <c r="G99" s="197"/>
      <c r="H99" s="197"/>
      <c r="I99" s="197"/>
      <c r="J99" s="197"/>
      <c r="K99" s="197"/>
      <c r="L99" s="197"/>
      <c r="N99" s="2"/>
      <c r="O99" s="2"/>
    </row>
    <row r="100" spans="1:15" ht="12" customHeight="1" x14ac:dyDescent="0.2">
      <c r="A100" s="705" t="s">
        <v>336</v>
      </c>
      <c r="B100" s="705"/>
      <c r="C100" s="705"/>
      <c r="D100" s="684" t="e">
        <f>'USES (TDC)'!#REF!</f>
        <v>#REF!</v>
      </c>
      <c r="E100" s="685"/>
      <c r="F100" s="197"/>
      <c r="G100" s="197"/>
      <c r="H100" s="197"/>
      <c r="I100" s="197"/>
      <c r="J100" s="197"/>
      <c r="K100" s="197"/>
      <c r="L100" s="197"/>
      <c r="N100" s="2"/>
      <c r="O100" s="2"/>
    </row>
    <row r="101" spans="1:15" ht="12" customHeight="1" x14ac:dyDescent="0.2">
      <c r="A101" s="185" t="s">
        <v>76</v>
      </c>
      <c r="B101" s="793" t="s">
        <v>388</v>
      </c>
      <c r="C101" s="794"/>
      <c r="D101" s="795">
        <v>0</v>
      </c>
      <c r="E101" s="796"/>
      <c r="F101" s="197"/>
      <c r="G101" s="197"/>
      <c r="H101" s="197"/>
      <c r="I101" s="197"/>
      <c r="J101" s="197"/>
      <c r="K101" s="197"/>
      <c r="L101" s="197"/>
      <c r="N101" s="2"/>
      <c r="O101" s="2"/>
    </row>
    <row r="102" spans="1:15" ht="12" customHeight="1" x14ac:dyDescent="0.2">
      <c r="A102" s="686" t="s">
        <v>274</v>
      </c>
      <c r="B102" s="687"/>
      <c r="C102" s="688"/>
      <c r="D102" s="710" t="e">
        <f>SUM(D93:E101)</f>
        <v>#REF!</v>
      </c>
      <c r="E102" s="711"/>
      <c r="F102" s="197"/>
      <c r="G102" s="197"/>
      <c r="H102" s="197"/>
      <c r="I102" s="197"/>
      <c r="J102" s="197"/>
      <c r="K102" s="197"/>
      <c r="L102" s="197"/>
      <c r="N102" s="2"/>
      <c r="O102" s="2"/>
    </row>
    <row r="103" spans="1:15" ht="12" customHeight="1" x14ac:dyDescent="0.2">
      <c r="A103" s="197"/>
      <c r="B103" s="197"/>
      <c r="C103" s="197"/>
      <c r="D103" s="197"/>
      <c r="E103" s="197"/>
      <c r="F103" s="197"/>
      <c r="G103" s="197"/>
      <c r="H103" s="197"/>
      <c r="I103" s="197"/>
      <c r="J103" s="197"/>
      <c r="K103" s="197"/>
      <c r="L103" s="197"/>
      <c r="N103" s="2"/>
      <c r="O103" s="2"/>
    </row>
    <row r="104" spans="1:15" s="250" customFormat="1" ht="12" customHeight="1" x14ac:dyDescent="0.2">
      <c r="A104" s="706" t="s">
        <v>438</v>
      </c>
      <c r="B104" s="706"/>
      <c r="C104" s="706"/>
      <c r="D104" s="706"/>
      <c r="E104" s="706"/>
      <c r="F104" s="706"/>
      <c r="G104" s="706"/>
      <c r="H104" s="706"/>
      <c r="I104" s="706"/>
      <c r="J104" s="706"/>
      <c r="K104" s="706"/>
      <c r="L104" s="706"/>
      <c r="N104" s="38"/>
      <c r="O104" s="38"/>
    </row>
    <row r="105" spans="1:15" ht="12" customHeight="1" x14ac:dyDescent="0.2">
      <c r="A105" s="707" t="s">
        <v>221</v>
      </c>
      <c r="B105" s="709"/>
      <c r="C105" s="708"/>
      <c r="D105" s="707" t="s">
        <v>6</v>
      </c>
      <c r="E105" s="708"/>
      <c r="F105" s="707" t="s">
        <v>207</v>
      </c>
      <c r="G105" s="708"/>
      <c r="H105" s="707" t="s">
        <v>210</v>
      </c>
      <c r="I105" s="708"/>
      <c r="N105" s="2"/>
      <c r="O105" s="2"/>
    </row>
    <row r="106" spans="1:15" ht="12" customHeight="1" x14ac:dyDescent="0.2">
      <c r="A106" s="681" t="s">
        <v>225</v>
      </c>
      <c r="B106" s="682"/>
      <c r="C106" s="683"/>
      <c r="D106" s="684" t="e">
        <f>'USES (TDC)'!#REF!</f>
        <v>#REF!</v>
      </c>
      <c r="E106" s="685"/>
      <c r="F106" s="679" t="s">
        <v>209</v>
      </c>
      <c r="G106" s="680"/>
      <c r="H106" s="679"/>
      <c r="I106" s="680"/>
      <c r="N106" s="2"/>
      <c r="O106" s="2"/>
    </row>
    <row r="107" spans="1:15" ht="12" customHeight="1" x14ac:dyDescent="0.2">
      <c r="A107" s="681" t="s">
        <v>226</v>
      </c>
      <c r="B107" s="682"/>
      <c r="C107" s="683"/>
      <c r="D107" s="684" t="e">
        <f>'USES (TDC)'!#REF!</f>
        <v>#REF!</v>
      </c>
      <c r="E107" s="685"/>
      <c r="F107" s="679" t="s">
        <v>209</v>
      </c>
      <c r="G107" s="680"/>
      <c r="H107" s="679"/>
      <c r="I107" s="680"/>
      <c r="N107" s="40"/>
      <c r="O107" s="40"/>
    </row>
    <row r="108" spans="1:15" ht="12" customHeight="1" x14ac:dyDescent="0.2">
      <c r="A108" s="681" t="s">
        <v>328</v>
      </c>
      <c r="B108" s="682"/>
      <c r="C108" s="683"/>
      <c r="D108" s="684" t="e">
        <f>'USES (TDC)'!#REF!</f>
        <v>#REF!</v>
      </c>
      <c r="E108" s="685"/>
      <c r="F108" s="679"/>
      <c r="G108" s="680"/>
      <c r="H108" s="679"/>
      <c r="I108" s="680"/>
      <c r="N108" s="2"/>
      <c r="O108" s="2"/>
    </row>
    <row r="109" spans="1:15" ht="12" customHeight="1" x14ac:dyDescent="0.2">
      <c r="A109" s="681" t="s">
        <v>329</v>
      </c>
      <c r="B109" s="682"/>
      <c r="C109" s="683"/>
      <c r="D109" s="684" t="e">
        <f>'USES (TDC)'!#REF!</f>
        <v>#REF!</v>
      </c>
      <c r="E109" s="685"/>
      <c r="F109" s="340"/>
      <c r="G109" s="341"/>
      <c r="H109" s="340"/>
      <c r="I109" s="341"/>
      <c r="N109" s="2"/>
      <c r="O109" s="2"/>
    </row>
    <row r="110" spans="1:15" ht="12" customHeight="1" x14ac:dyDescent="0.2">
      <c r="A110" s="681" t="s">
        <v>199</v>
      </c>
      <c r="B110" s="682"/>
      <c r="C110" s="683"/>
      <c r="D110" s="684" t="e">
        <f>'USES (TDC)'!#REF!</f>
        <v>#REF!</v>
      </c>
      <c r="E110" s="685"/>
      <c r="F110" s="679" t="s">
        <v>222</v>
      </c>
      <c r="G110" s="680"/>
      <c r="H110" s="679"/>
      <c r="I110" s="680"/>
      <c r="N110" s="2"/>
      <c r="O110" s="2"/>
    </row>
    <row r="111" spans="1:15" ht="12" customHeight="1" x14ac:dyDescent="0.2">
      <c r="A111" s="681" t="s">
        <v>227</v>
      </c>
      <c r="B111" s="682"/>
      <c r="C111" s="683"/>
      <c r="D111" s="684" t="e">
        <f>'USES (TDC)'!#REF!</f>
        <v>#REF!</v>
      </c>
      <c r="E111" s="685"/>
      <c r="F111" s="679" t="s">
        <v>223</v>
      </c>
      <c r="G111" s="680"/>
      <c r="H111" s="679"/>
      <c r="I111" s="680"/>
      <c r="N111" s="2"/>
      <c r="O111" s="2"/>
    </row>
    <row r="112" spans="1:15" ht="12" customHeight="1" x14ac:dyDescent="0.2">
      <c r="A112" s="704" t="s">
        <v>228</v>
      </c>
      <c r="B112" s="704"/>
      <c r="C112" s="704"/>
      <c r="D112" s="684" t="e">
        <f>'USES (TDC)'!#REF!</f>
        <v>#REF!</v>
      </c>
      <c r="E112" s="685"/>
      <c r="F112" s="679"/>
      <c r="G112" s="680"/>
      <c r="H112" s="679"/>
      <c r="I112" s="680"/>
      <c r="N112" s="2"/>
      <c r="O112" s="2"/>
    </row>
    <row r="113" spans="1:15" ht="12" customHeight="1" x14ac:dyDescent="0.2">
      <c r="A113" s="681" t="s">
        <v>229</v>
      </c>
      <c r="B113" s="682"/>
      <c r="C113" s="683"/>
      <c r="D113" s="684" t="e">
        <f>'USES (TDC)'!#REF!</f>
        <v>#REF!</v>
      </c>
      <c r="E113" s="685"/>
      <c r="F113" s="679"/>
      <c r="G113" s="680"/>
      <c r="H113" s="679"/>
      <c r="I113" s="680"/>
      <c r="N113" s="2"/>
      <c r="O113" s="2"/>
    </row>
    <row r="114" spans="1:15" ht="12" customHeight="1" x14ac:dyDescent="0.2">
      <c r="A114" s="681" t="s">
        <v>335</v>
      </c>
      <c r="B114" s="682"/>
      <c r="C114" s="683"/>
      <c r="D114" s="684" t="e">
        <f>'USES (TDC)'!#REF!</f>
        <v>#REF!</v>
      </c>
      <c r="E114" s="685"/>
      <c r="F114" s="679"/>
      <c r="G114" s="680"/>
      <c r="H114" s="679"/>
      <c r="I114" s="680"/>
      <c r="N114" s="2"/>
      <c r="O114" s="2"/>
    </row>
    <row r="115" spans="1:15" ht="12" customHeight="1" x14ac:dyDescent="0.2">
      <c r="A115" s="681" t="s">
        <v>230</v>
      </c>
      <c r="B115" s="682"/>
      <c r="C115" s="683"/>
      <c r="D115" s="684" t="e">
        <f>'USES (TDC)'!#REF!</f>
        <v>#REF!</v>
      </c>
      <c r="E115" s="685"/>
      <c r="F115" s="679" t="s">
        <v>224</v>
      </c>
      <c r="G115" s="680"/>
      <c r="H115" s="679"/>
      <c r="I115" s="680"/>
      <c r="N115" s="2"/>
      <c r="O115" s="2"/>
    </row>
    <row r="116" spans="1:15" ht="12" customHeight="1" x14ac:dyDescent="0.2">
      <c r="A116" s="681" t="s">
        <v>231</v>
      </c>
      <c r="B116" s="682"/>
      <c r="C116" s="683"/>
      <c r="D116" s="684" t="e">
        <f>'USES (TDC)'!#REF!</f>
        <v>#REF!</v>
      </c>
      <c r="E116" s="685"/>
      <c r="F116" s="679" t="s">
        <v>224</v>
      </c>
      <c r="G116" s="680"/>
      <c r="H116" s="679"/>
      <c r="I116" s="680"/>
      <c r="N116" s="5"/>
      <c r="O116" s="5"/>
    </row>
    <row r="117" spans="1:15" ht="12" customHeight="1" x14ac:dyDescent="0.2">
      <c r="A117" s="185" t="s">
        <v>76</v>
      </c>
      <c r="B117" s="700" t="e">
        <f>'USES (TDC)'!#REF!</f>
        <v>#REF!</v>
      </c>
      <c r="C117" s="701"/>
      <c r="D117" s="684" t="e">
        <f>'USES (TDC)'!#REF!</f>
        <v>#REF!</v>
      </c>
      <c r="E117" s="685"/>
      <c r="F117" s="702"/>
      <c r="G117" s="702"/>
      <c r="H117" s="703"/>
      <c r="I117" s="680"/>
      <c r="N117" s="5"/>
      <c r="O117" s="5"/>
    </row>
    <row r="118" spans="1:15" ht="12" customHeight="1" x14ac:dyDescent="0.2">
      <c r="A118" s="692" t="s">
        <v>423</v>
      </c>
      <c r="B118" s="693"/>
      <c r="C118" s="694"/>
      <c r="D118" s="695" t="e">
        <f>D106+D107+D108+D110+D112+D113+D114+D115+D116</f>
        <v>#REF!</v>
      </c>
      <c r="E118" s="696"/>
      <c r="F118" s="697" t="s">
        <v>265</v>
      </c>
      <c r="G118" s="698"/>
      <c r="H118" s="698"/>
      <c r="I118" s="699"/>
    </row>
    <row r="120" spans="1:15" ht="12" customHeight="1" x14ac:dyDescent="0.2">
      <c r="A120" s="686" t="s">
        <v>273</v>
      </c>
      <c r="B120" s="687"/>
      <c r="C120" s="688"/>
      <c r="D120" s="689" t="e">
        <f>D102+D118</f>
        <v>#REF!</v>
      </c>
      <c r="E120" s="690"/>
      <c r="F120" s="691" t="s">
        <v>275</v>
      </c>
      <c r="G120" s="691"/>
      <c r="H120" s="691"/>
      <c r="I120" s="691"/>
    </row>
  </sheetData>
  <sheetProtection password="DE49" sheet="1" objects="1" scenarios="1"/>
  <mergeCells count="323">
    <mergeCell ref="H51:I51"/>
    <mergeCell ref="B48:C48"/>
    <mergeCell ref="A35:B35"/>
    <mergeCell ref="D48:E48"/>
    <mergeCell ref="F48:G48"/>
    <mergeCell ref="H48:I48"/>
    <mergeCell ref="H41:I41"/>
    <mergeCell ref="A43:C43"/>
    <mergeCell ref="D43:E43"/>
    <mergeCell ref="F43:G43"/>
    <mergeCell ref="C36:E36"/>
    <mergeCell ref="F36:G36"/>
    <mergeCell ref="H36:I36"/>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K23:L23"/>
    <mergeCell ref="A26:B26"/>
    <mergeCell ref="A27:B27"/>
    <mergeCell ref="K27:L27"/>
    <mergeCell ref="A29:L29"/>
    <mergeCell ref="H34:I34"/>
    <mergeCell ref="K34:L34"/>
    <mergeCell ref="A32:B32"/>
    <mergeCell ref="F32:G32"/>
    <mergeCell ref="H32:J32"/>
    <mergeCell ref="A23:B23"/>
    <mergeCell ref="A31:B31"/>
    <mergeCell ref="A25:B25"/>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2:L22"/>
    <mergeCell ref="A19:B19"/>
    <mergeCell ref="A20:B20"/>
    <mergeCell ref="A21:B21"/>
    <mergeCell ref="A22:B22"/>
    <mergeCell ref="H15:H16"/>
    <mergeCell ref="I15:I16"/>
    <mergeCell ref="J15:J16"/>
    <mergeCell ref="A13:L13"/>
    <mergeCell ref="A17:B17"/>
    <mergeCell ref="E15:E16"/>
    <mergeCell ref="F15:F16"/>
    <mergeCell ref="G15:G16"/>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54:C54"/>
    <mergeCell ref="E54:F54"/>
    <mergeCell ref="H54:I54"/>
    <mergeCell ref="A55:C55"/>
    <mergeCell ref="E55:F55"/>
    <mergeCell ref="H55:I55"/>
    <mergeCell ref="A56:C56"/>
    <mergeCell ref="E56:F56"/>
    <mergeCell ref="H56:I56"/>
    <mergeCell ref="A57:C57"/>
    <mergeCell ref="E57:F57"/>
    <mergeCell ref="H57:I57"/>
    <mergeCell ref="A58:C58"/>
    <mergeCell ref="E58:F58"/>
    <mergeCell ref="H58:I58"/>
    <mergeCell ref="A59:C59"/>
    <mergeCell ref="E59:F59"/>
    <mergeCell ref="H59:I59"/>
    <mergeCell ref="A60:C60"/>
    <mergeCell ref="E60:F60"/>
    <mergeCell ref="H60:I60"/>
    <mergeCell ref="A61:C61"/>
    <mergeCell ref="E61:F61"/>
    <mergeCell ref="H61:I61"/>
    <mergeCell ref="A62:C62"/>
    <mergeCell ref="E62:F62"/>
    <mergeCell ref="H62:I62"/>
    <mergeCell ref="A63:C63"/>
    <mergeCell ref="E63:F63"/>
    <mergeCell ref="H63:I63"/>
    <mergeCell ref="A64:C64"/>
    <mergeCell ref="E64:F64"/>
    <mergeCell ref="H64:I64"/>
    <mergeCell ref="A65:C65"/>
    <mergeCell ref="E65:F65"/>
    <mergeCell ref="H65:I6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73:C73"/>
    <mergeCell ref="E73:F73"/>
    <mergeCell ref="H73:I73"/>
    <mergeCell ref="A74:C74"/>
    <mergeCell ref="E74:F74"/>
    <mergeCell ref="H74:I74"/>
    <mergeCell ref="A75:C75"/>
    <mergeCell ref="E75:F75"/>
    <mergeCell ref="H75:I75"/>
    <mergeCell ref="A76:C76"/>
    <mergeCell ref="E76:F76"/>
    <mergeCell ref="H76:I76"/>
    <mergeCell ref="A77:C77"/>
    <mergeCell ref="E77:F77"/>
    <mergeCell ref="H77:I77"/>
    <mergeCell ref="A78:C78"/>
    <mergeCell ref="E78:F78"/>
    <mergeCell ref="H78:I78"/>
    <mergeCell ref="A79:C79"/>
    <mergeCell ref="E79:F79"/>
    <mergeCell ref="H79:I79"/>
    <mergeCell ref="A80:C80"/>
    <mergeCell ref="E80:F80"/>
    <mergeCell ref="H80:I80"/>
    <mergeCell ref="A81:C81"/>
    <mergeCell ref="E81:F81"/>
    <mergeCell ref="H81:I81"/>
    <mergeCell ref="A82:C82"/>
    <mergeCell ref="E82:F82"/>
    <mergeCell ref="H82:I82"/>
    <mergeCell ref="A83:C83"/>
    <mergeCell ref="E83:F83"/>
    <mergeCell ref="H83:I83"/>
    <mergeCell ref="A84:C84"/>
    <mergeCell ref="E84:F84"/>
    <mergeCell ref="H84:I84"/>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120:C120"/>
    <mergeCell ref="D120:E120"/>
    <mergeCell ref="F120:I120"/>
    <mergeCell ref="A116:C116"/>
    <mergeCell ref="D116:E116"/>
    <mergeCell ref="F116:G116"/>
    <mergeCell ref="H116:I116"/>
    <mergeCell ref="A118:C118"/>
    <mergeCell ref="D118:E118"/>
    <mergeCell ref="F118:I118"/>
    <mergeCell ref="H115:I115"/>
    <mergeCell ref="A111:C111"/>
    <mergeCell ref="D111:E111"/>
    <mergeCell ref="F111:G111"/>
    <mergeCell ref="H111:I111"/>
    <mergeCell ref="A108:C108"/>
    <mergeCell ref="D108:E108"/>
    <mergeCell ref="F108:G108"/>
    <mergeCell ref="A109:C109"/>
    <mergeCell ref="D109:E109"/>
    <mergeCell ref="H108:I108"/>
  </mergeCells>
  <printOptions horizontalCentered="1"/>
  <pageMargins left="0.2" right="0.2" top="0.25" bottom="0.25" header="0.5" footer="0.16"/>
  <pageSetup scale="93" orientation="portrait" horizontalDpi="4294967292" verticalDpi="4294967292" r:id="rId1"/>
  <headerFooter>
    <oddFooter xml:space="preserve">&amp;R&amp;"+,Italic"&amp;9&amp;F  &amp;A  &amp;D        Page &amp;P   </oddFooter>
  </headerFooter>
  <rowBreaks count="1" manualBreakCount="1">
    <brk id="69"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8"/>
  <sheetViews>
    <sheetView showGridLines="0" zoomScaleNormal="100" zoomScaleSheetLayoutView="100" workbookViewId="0">
      <selection activeCell="K4" sqref="K4"/>
    </sheetView>
  </sheetViews>
  <sheetFormatPr defaultColWidth="9" defaultRowHeight="12.75" x14ac:dyDescent="0.2"/>
  <cols>
    <col min="1" max="1" width="4.75" style="189" customWidth="1"/>
    <col min="2" max="2" width="9" style="189"/>
    <col min="3" max="3" width="4" style="189" customWidth="1"/>
    <col min="4" max="5" width="9" style="189"/>
    <col min="6" max="6" width="10.25" style="189" customWidth="1"/>
    <col min="7" max="7" width="12.625" style="189" customWidth="1"/>
    <col min="8" max="9" width="9" style="189"/>
    <col min="10" max="10" width="7.375" style="189" customWidth="1"/>
    <col min="11" max="11" width="9" style="189"/>
    <col min="12" max="13" width="11.5" style="1" customWidth="1"/>
    <col min="14" max="16384" width="9" style="189"/>
  </cols>
  <sheetData>
    <row r="1" spans="1:13" s="85" customFormat="1" ht="18" x14ac:dyDescent="0.25">
      <c r="A1" s="913" t="s">
        <v>364</v>
      </c>
      <c r="B1" s="913"/>
      <c r="C1" s="913"/>
      <c r="D1" s="913"/>
      <c r="E1" s="913"/>
      <c r="F1" s="913"/>
      <c r="G1" s="913"/>
      <c r="H1" s="913"/>
      <c r="I1" s="913"/>
      <c r="J1" s="913"/>
      <c r="L1" s="37"/>
      <c r="M1" s="37"/>
    </row>
    <row r="2" spans="1:13" s="85" customFormat="1" ht="18" x14ac:dyDescent="0.25">
      <c r="A2" s="913"/>
      <c r="B2" s="913"/>
      <c r="C2" s="913"/>
      <c r="D2" s="913"/>
      <c r="E2" s="913"/>
      <c r="F2" s="913"/>
      <c r="G2" s="913"/>
      <c r="H2" s="913"/>
      <c r="I2" s="913"/>
      <c r="J2" s="913"/>
      <c r="L2" s="37"/>
      <c r="M2" s="37"/>
    </row>
    <row r="3" spans="1:13" s="229" customFormat="1" ht="15.95" customHeight="1" x14ac:dyDescent="0.2">
      <c r="A3" s="907"/>
      <c r="B3" s="907"/>
      <c r="C3" s="907"/>
      <c r="D3" s="907"/>
      <c r="E3" s="907"/>
      <c r="F3" s="907"/>
      <c r="G3" s="907"/>
      <c r="H3" s="907"/>
      <c r="I3" s="907"/>
      <c r="J3" s="907"/>
      <c r="L3" s="818" t="s">
        <v>545</v>
      </c>
      <c r="M3" s="819"/>
    </row>
    <row r="4" spans="1:13" s="229" customFormat="1" ht="15.95" customHeight="1" x14ac:dyDescent="0.2">
      <c r="A4" s="229" t="s">
        <v>368</v>
      </c>
      <c r="B4" s="907" t="s">
        <v>365</v>
      </c>
      <c r="C4" s="907"/>
      <c r="D4" s="907"/>
      <c r="E4" s="907"/>
      <c r="F4" s="907"/>
      <c r="G4" s="907"/>
      <c r="H4" s="907"/>
      <c r="I4" s="907"/>
      <c r="J4" s="907"/>
      <c r="L4" s="820"/>
      <c r="M4" s="821"/>
    </row>
    <row r="5" spans="1:13" s="229" customFormat="1" ht="15.95" customHeight="1" x14ac:dyDescent="0.2">
      <c r="A5" s="907"/>
      <c r="B5" s="907"/>
      <c r="C5" s="907"/>
      <c r="D5" s="907"/>
      <c r="E5" s="907"/>
      <c r="F5" s="907"/>
      <c r="G5" s="907"/>
      <c r="H5" s="907"/>
      <c r="I5" s="907"/>
      <c r="J5" s="907"/>
      <c r="L5" s="820"/>
      <c r="M5" s="821"/>
    </row>
    <row r="6" spans="1:13" s="229" customFormat="1" ht="15.95" customHeight="1" x14ac:dyDescent="0.2">
      <c r="A6" s="229" t="s">
        <v>366</v>
      </c>
      <c r="B6" s="910" t="str">
        <f>IF('GEN INFO'!C6=0,"PROJECT NAME",'GEN INFO'!C6)</f>
        <v>PROJECT NAME</v>
      </c>
      <c r="C6" s="910"/>
      <c r="D6" s="910"/>
      <c r="E6" s="910"/>
      <c r="F6" s="910"/>
      <c r="G6" s="910"/>
      <c r="H6" s="910"/>
      <c r="I6" s="910"/>
      <c r="J6" s="910"/>
      <c r="L6" s="820"/>
      <c r="M6" s="821"/>
    </row>
    <row r="7" spans="1:13" s="229" customFormat="1" ht="15.95" customHeight="1" x14ac:dyDescent="0.2">
      <c r="B7" s="229" t="s">
        <v>373</v>
      </c>
      <c r="F7" s="908" t="s">
        <v>510</v>
      </c>
      <c r="G7" s="909"/>
      <c r="H7" s="909"/>
      <c r="I7" s="909"/>
      <c r="J7" s="909"/>
      <c r="L7" s="820"/>
      <c r="M7" s="821"/>
    </row>
    <row r="8" spans="1:13" s="229" customFormat="1" ht="15.95" customHeight="1" x14ac:dyDescent="0.2">
      <c r="A8" s="907"/>
      <c r="B8" s="907"/>
      <c r="C8" s="907"/>
      <c r="D8" s="907"/>
      <c r="E8" s="907"/>
      <c r="F8" s="907"/>
      <c r="G8" s="907"/>
      <c r="H8" s="907"/>
      <c r="I8" s="907"/>
      <c r="J8" s="907"/>
      <c r="L8" s="820"/>
      <c r="M8" s="821"/>
    </row>
    <row r="9" spans="1:13" s="229" customFormat="1" ht="15.95" customHeight="1" x14ac:dyDescent="0.2">
      <c r="A9" s="911" t="s">
        <v>369</v>
      </c>
      <c r="B9" s="911"/>
      <c r="C9" s="911"/>
      <c r="D9" s="912"/>
      <c r="E9" s="912"/>
      <c r="F9" s="912"/>
      <c r="G9" s="232" t="s">
        <v>370</v>
      </c>
      <c r="H9" s="231"/>
      <c r="I9" s="231"/>
      <c r="L9" s="820"/>
      <c r="M9" s="821"/>
    </row>
    <row r="10" spans="1:13" s="229" customFormat="1" ht="15.95" customHeight="1" x14ac:dyDescent="0.2">
      <c r="A10" s="230" t="s">
        <v>371</v>
      </c>
      <c r="E10" s="910" t="str">
        <f>IF('GEN INFO'!C6=0,"PROJECT NAME",'GEN INFO'!C6)</f>
        <v>PROJECT NAME</v>
      </c>
      <c r="F10" s="910"/>
      <c r="G10" s="910"/>
      <c r="H10" s="230" t="s">
        <v>372</v>
      </c>
      <c r="L10" s="820"/>
      <c r="M10" s="821"/>
    </row>
    <row r="11" spans="1:13" s="229" customFormat="1" ht="15.95" customHeight="1" x14ac:dyDescent="0.2">
      <c r="A11" s="911" t="s">
        <v>375</v>
      </c>
      <c r="B11" s="911"/>
      <c r="C11" s="911"/>
      <c r="D11" s="911"/>
      <c r="E11" s="911"/>
      <c r="F11" s="911"/>
      <c r="G11" s="911"/>
      <c r="H11" s="911"/>
      <c r="I11" s="911"/>
      <c r="J11" s="911"/>
      <c r="L11" s="820"/>
      <c r="M11" s="821"/>
    </row>
    <row r="12" spans="1:13" s="229" customFormat="1" ht="15.95" customHeight="1" x14ac:dyDescent="0.2">
      <c r="A12" s="907" t="s">
        <v>376</v>
      </c>
      <c r="B12" s="907"/>
      <c r="C12" s="907"/>
      <c r="D12" s="907"/>
      <c r="E12" s="907"/>
      <c r="F12" s="907"/>
      <c r="G12" s="907"/>
      <c r="H12" s="907"/>
      <c r="I12" s="907"/>
      <c r="J12" s="907"/>
      <c r="L12" s="820"/>
      <c r="M12" s="821"/>
    </row>
    <row r="13" spans="1:13" s="229" customFormat="1" ht="15.95" customHeight="1" x14ac:dyDescent="0.2">
      <c r="A13" s="907" t="s">
        <v>374</v>
      </c>
      <c r="B13" s="907"/>
      <c r="C13" s="907"/>
      <c r="D13" s="907"/>
      <c r="E13" s="907"/>
      <c r="F13" s="907"/>
      <c r="G13" s="907"/>
      <c r="H13" s="907"/>
      <c r="I13" s="907"/>
      <c r="J13" s="907"/>
      <c r="L13" s="820"/>
      <c r="M13" s="821"/>
    </row>
    <row r="14" spans="1:13" s="229" customFormat="1" ht="15.95" customHeight="1" x14ac:dyDescent="0.2">
      <c r="A14" s="911" t="s">
        <v>377</v>
      </c>
      <c r="B14" s="911"/>
      <c r="C14" s="911"/>
      <c r="D14" s="911"/>
      <c r="E14" s="911"/>
      <c r="F14" s="911"/>
      <c r="G14" s="911"/>
      <c r="H14" s="911"/>
      <c r="I14" s="911"/>
      <c r="J14" s="911"/>
      <c r="L14" s="820"/>
      <c r="M14" s="821"/>
    </row>
    <row r="15" spans="1:13" s="229" customFormat="1" ht="15.95" customHeight="1" x14ac:dyDescent="0.2">
      <c r="A15" s="915" t="s">
        <v>378</v>
      </c>
      <c r="B15" s="915"/>
      <c r="C15" s="915"/>
      <c r="D15" s="915"/>
      <c r="E15" s="915"/>
      <c r="F15" s="915"/>
      <c r="G15" s="915"/>
      <c r="H15" s="915"/>
      <c r="I15" s="915"/>
      <c r="J15" s="915"/>
      <c r="L15" s="820"/>
      <c r="M15" s="821"/>
    </row>
    <row r="16" spans="1:13" s="229" customFormat="1" ht="15.95" customHeight="1" x14ac:dyDescent="0.2">
      <c r="A16" s="907"/>
      <c r="B16" s="907"/>
      <c r="C16" s="907"/>
      <c r="D16" s="907"/>
      <c r="E16" s="907"/>
      <c r="F16" s="907"/>
      <c r="G16" s="907"/>
      <c r="H16" s="907"/>
      <c r="I16" s="907"/>
      <c r="J16" s="907"/>
      <c r="L16" s="820"/>
      <c r="M16" s="821"/>
    </row>
    <row r="17" spans="1:13" s="229" customFormat="1" ht="15.95" customHeight="1" x14ac:dyDescent="0.2">
      <c r="A17" s="907"/>
      <c r="B17" s="907"/>
      <c r="C17" s="907"/>
      <c r="D17" s="907"/>
      <c r="E17" s="907"/>
      <c r="F17" s="907"/>
      <c r="G17" s="907"/>
      <c r="H17" s="907"/>
      <c r="I17" s="907"/>
      <c r="J17" s="907"/>
      <c r="L17" s="820"/>
      <c r="M17" s="821"/>
    </row>
    <row r="18" spans="1:13" s="229" customFormat="1" ht="15.95" customHeight="1" x14ac:dyDescent="0.2">
      <c r="G18" s="914" t="str">
        <f>IF(D9=0,"MANAGEMENT COMPANY NAME",D9)</f>
        <v>MANAGEMENT COMPANY NAME</v>
      </c>
      <c r="H18" s="914"/>
      <c r="I18" s="914"/>
      <c r="J18" s="914"/>
      <c r="L18" s="820"/>
      <c r="M18" s="821"/>
    </row>
    <row r="19" spans="1:13" s="229" customFormat="1" ht="15.95" customHeight="1" x14ac:dyDescent="0.2">
      <c r="G19" s="907" t="s">
        <v>367</v>
      </c>
      <c r="H19" s="907"/>
      <c r="I19" s="907"/>
      <c r="J19" s="907"/>
      <c r="L19" s="822"/>
      <c r="M19" s="823"/>
    </row>
    <row r="20" spans="1:13" s="229" customFormat="1" ht="15.95" customHeight="1" x14ac:dyDescent="0.2">
      <c r="G20" s="912"/>
      <c r="H20" s="912"/>
      <c r="I20" s="912"/>
      <c r="J20" s="912"/>
      <c r="L20" s="356"/>
      <c r="M20" s="356"/>
    </row>
    <row r="21" spans="1:13" s="229" customFormat="1" ht="15.95" customHeight="1" x14ac:dyDescent="0.2">
      <c r="G21" s="916"/>
      <c r="H21" s="916"/>
      <c r="I21" s="916"/>
      <c r="J21" s="916"/>
      <c r="L21" s="356"/>
      <c r="M21" s="356"/>
    </row>
    <row r="22" spans="1:13" s="229" customFormat="1" ht="15.95" customHeight="1" x14ac:dyDescent="0.2">
      <c r="G22" s="917" t="s">
        <v>379</v>
      </c>
      <c r="H22" s="917"/>
      <c r="I22" s="917"/>
      <c r="J22" s="917"/>
      <c r="L22" s="356"/>
      <c r="M22" s="356"/>
    </row>
    <row r="23" spans="1:13" s="229" customFormat="1" ht="15.95" customHeight="1" x14ac:dyDescent="0.2">
      <c r="G23" s="912"/>
      <c r="H23" s="912"/>
      <c r="I23" s="912"/>
      <c r="J23" s="912"/>
      <c r="L23" s="356"/>
      <c r="M23" s="356"/>
    </row>
    <row r="24" spans="1:13" s="229" customFormat="1" ht="15.95" customHeight="1" x14ac:dyDescent="0.2">
      <c r="G24" s="916"/>
      <c r="H24" s="916"/>
      <c r="I24" s="916"/>
      <c r="J24" s="916"/>
      <c r="L24" s="356"/>
      <c r="M24" s="356"/>
    </row>
    <row r="25" spans="1:13" s="229" customFormat="1" ht="15.95" customHeight="1" x14ac:dyDescent="0.2">
      <c r="G25" s="917" t="s">
        <v>380</v>
      </c>
      <c r="H25" s="917"/>
      <c r="I25" s="917"/>
      <c r="J25" s="917"/>
      <c r="L25" s="356"/>
      <c r="M25" s="356"/>
    </row>
    <row r="26" spans="1:13" s="229" customFormat="1" ht="15.95" customHeight="1" x14ac:dyDescent="0.2">
      <c r="G26" s="912"/>
      <c r="H26" s="912"/>
      <c r="I26" s="912"/>
      <c r="J26" s="912"/>
      <c r="L26" s="356"/>
      <c r="M26" s="356"/>
    </row>
    <row r="27" spans="1:13" s="229" customFormat="1" ht="15.95" customHeight="1" x14ac:dyDescent="0.2">
      <c r="G27" s="916"/>
      <c r="H27" s="916"/>
      <c r="I27" s="916"/>
      <c r="J27" s="916"/>
      <c r="L27" s="356"/>
      <c r="M27" s="356"/>
    </row>
    <row r="28" spans="1:13" s="229" customFormat="1" ht="15.95" customHeight="1" x14ac:dyDescent="0.2">
      <c r="G28" s="917" t="s">
        <v>381</v>
      </c>
      <c r="H28" s="917"/>
      <c r="I28" s="917"/>
      <c r="J28" s="917"/>
      <c r="L28" s="356"/>
      <c r="M28" s="356"/>
    </row>
    <row r="29" spans="1:13" s="229" customFormat="1" ht="15.95" customHeight="1" x14ac:dyDescent="0.2">
      <c r="G29" s="912"/>
      <c r="H29" s="912"/>
      <c r="I29" s="912"/>
      <c r="J29" s="912"/>
      <c r="L29" s="356"/>
      <c r="M29" s="356"/>
    </row>
    <row r="30" spans="1:13" s="229" customFormat="1" ht="15.95" customHeight="1" x14ac:dyDescent="0.2">
      <c r="G30" s="916"/>
      <c r="H30" s="916"/>
      <c r="I30" s="916"/>
      <c r="J30" s="916"/>
      <c r="L30" s="356"/>
      <c r="M30" s="356"/>
    </row>
    <row r="31" spans="1:13" s="229" customFormat="1" ht="15.95" customHeight="1" x14ac:dyDescent="0.2">
      <c r="G31" s="907" t="s">
        <v>382</v>
      </c>
      <c r="H31" s="907"/>
      <c r="I31" s="907"/>
      <c r="J31" s="907"/>
      <c r="L31" s="356"/>
      <c r="M31" s="356"/>
    </row>
    <row r="32" spans="1:13" s="229" customFormat="1" ht="14.25" x14ac:dyDescent="0.2">
      <c r="L32" s="356"/>
      <c r="M32" s="356"/>
    </row>
    <row r="33" spans="12:13" x14ac:dyDescent="0.2">
      <c r="L33" s="356"/>
      <c r="M33" s="356"/>
    </row>
    <row r="34" spans="12:13" x14ac:dyDescent="0.2">
      <c r="L34" s="356"/>
      <c r="M34" s="356"/>
    </row>
    <row r="35" spans="12:13" x14ac:dyDescent="0.2">
      <c r="L35" s="356"/>
      <c r="M35" s="356"/>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8"/>
      <c r="M50" s="38"/>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37"/>
      <c r="M61" s="37"/>
    </row>
    <row r="62" spans="12:13" x14ac:dyDescent="0.2">
      <c r="L62" s="38"/>
      <c r="M62" s="38"/>
    </row>
    <row r="63" spans="12:13" x14ac:dyDescent="0.2">
      <c r="L63" s="38"/>
      <c r="M63" s="38"/>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32"/>
      <c r="M85" s="32"/>
    </row>
    <row r="86" spans="12:13" x14ac:dyDescent="0.2">
      <c r="L86" s="38"/>
      <c r="M86" s="38"/>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8"/>
      <c r="M93" s="38"/>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8"/>
      <c r="M102" s="38"/>
    </row>
    <row r="103" spans="12:13" x14ac:dyDescent="0.2">
      <c r="L103" s="38"/>
      <c r="M103" s="38"/>
    </row>
    <row r="104" spans="12:13" x14ac:dyDescent="0.2">
      <c r="L104" s="38"/>
      <c r="M104" s="38"/>
    </row>
    <row r="105" spans="12:13" x14ac:dyDescent="0.2">
      <c r="L105" s="38"/>
      <c r="M105" s="38"/>
    </row>
    <row r="106" spans="12:13" x14ac:dyDescent="0.2">
      <c r="L106" s="38"/>
      <c r="M106" s="38"/>
    </row>
    <row r="107" spans="12:13" x14ac:dyDescent="0.2">
      <c r="L107" s="38"/>
      <c r="M107" s="38"/>
    </row>
    <row r="108" spans="12:13" x14ac:dyDescent="0.2">
      <c r="L108" s="38"/>
      <c r="M108" s="38"/>
    </row>
    <row r="109" spans="12:13" x14ac:dyDescent="0.2">
      <c r="L109" s="38"/>
      <c r="M109" s="38"/>
    </row>
    <row r="110" spans="12:13" x14ac:dyDescent="0.2">
      <c r="L110" s="38"/>
      <c r="M110" s="38"/>
    </row>
    <row r="111" spans="12:13" x14ac:dyDescent="0.2">
      <c r="L111" s="38"/>
      <c r="M111" s="38"/>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32"/>
      <c r="M119" s="3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40"/>
      <c r="M129" s="4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5"/>
      <c r="M138" s="5"/>
    </row>
  </sheetData>
  <sheetProtection password="DE49" sheet="1" objects="1" scenarios="1"/>
  <mergeCells count="29">
    <mergeCell ref="G31:J31"/>
    <mergeCell ref="G20:J21"/>
    <mergeCell ref="G23:J24"/>
    <mergeCell ref="G26:J27"/>
    <mergeCell ref="G29:J30"/>
    <mergeCell ref="G28:J28"/>
    <mergeCell ref="G25:J25"/>
    <mergeCell ref="G22:J22"/>
    <mergeCell ref="A1:J1"/>
    <mergeCell ref="A16:J16"/>
    <mergeCell ref="A17:J17"/>
    <mergeCell ref="A2:J2"/>
    <mergeCell ref="G18:J18"/>
    <mergeCell ref="A15:J15"/>
    <mergeCell ref="A14:J14"/>
    <mergeCell ref="A13:J13"/>
    <mergeCell ref="A5:J5"/>
    <mergeCell ref="A11:J11"/>
    <mergeCell ref="A12:J12"/>
    <mergeCell ref="B4:J4"/>
    <mergeCell ref="E10:G10"/>
    <mergeCell ref="L3:M19"/>
    <mergeCell ref="A8:J8"/>
    <mergeCell ref="F7:J7"/>
    <mergeCell ref="B6:J6"/>
    <mergeCell ref="A9:C9"/>
    <mergeCell ref="A3:J3"/>
    <mergeCell ref="D9:F9"/>
    <mergeCell ref="G19:J19"/>
  </mergeCells>
  <pageMargins left="0.5" right="0.5"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4" tint="0.39997558519241921"/>
    <pageSetUpPr fitToPage="1"/>
  </sheetPr>
  <dimension ref="A1:J155"/>
  <sheetViews>
    <sheetView showGridLines="0" view="pageBreakPreview" zoomScaleNormal="110" zoomScaleSheetLayoutView="100" workbookViewId="0">
      <selection activeCell="N35" sqref="N35"/>
    </sheetView>
  </sheetViews>
  <sheetFormatPr defaultRowHeight="12.75" x14ac:dyDescent="0.2"/>
  <cols>
    <col min="1" max="1" width="5.75" customWidth="1"/>
    <col min="2" max="2" width="16.7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3.625" customWidth="1"/>
  </cols>
  <sheetData>
    <row r="1" spans="1:9" s="37" customFormat="1" ht="21.95" customHeight="1" x14ac:dyDescent="0.25">
      <c r="A1" s="940" t="s">
        <v>425</v>
      </c>
      <c r="B1" s="940"/>
      <c r="C1" s="940"/>
      <c r="D1" s="940"/>
      <c r="E1" s="940"/>
      <c r="F1" s="940"/>
      <c r="G1" s="940"/>
      <c r="H1" s="940"/>
      <c r="I1" s="940"/>
    </row>
    <row r="2" spans="1:9" s="2" customFormat="1" ht="8.1" customHeight="1" x14ac:dyDescent="0.2">
      <c r="A2" s="58"/>
      <c r="B2" s="58"/>
      <c r="C2" s="58"/>
      <c r="D2" s="58"/>
      <c r="E2" s="58"/>
      <c r="F2" s="58"/>
    </row>
    <row r="3" spans="1:9" s="2" customFormat="1" ht="12" customHeight="1" x14ac:dyDescent="0.2">
      <c r="A3" s="236" t="s">
        <v>182</v>
      </c>
      <c r="B3" s="236"/>
      <c r="C3" s="236"/>
      <c r="D3" s="236"/>
      <c r="E3" s="236"/>
      <c r="F3" s="236"/>
      <c r="G3" s="236"/>
      <c r="H3" s="236"/>
    </row>
    <row r="4" spans="1:9" s="2" customFormat="1" ht="6" customHeight="1" x14ac:dyDescent="0.2">
      <c r="A4" s="57"/>
      <c r="B4" s="57"/>
      <c r="C4" s="47"/>
      <c r="D4" s="48"/>
      <c r="E4" s="48"/>
      <c r="F4" s="49"/>
    </row>
    <row r="5" spans="1:9" s="2" customFormat="1" ht="12" customHeight="1" x14ac:dyDescent="0.2">
      <c r="A5" s="223" t="s">
        <v>452</v>
      </c>
      <c r="B5" s="57"/>
      <c r="C5" s="47"/>
      <c r="D5" s="48"/>
      <c r="E5" s="48"/>
      <c r="F5" s="49"/>
    </row>
    <row r="6" spans="1:9" s="55" customFormat="1" ht="24.95" customHeight="1" x14ac:dyDescent="0.2">
      <c r="A6" s="930" t="s">
        <v>131</v>
      </c>
      <c r="B6" s="931"/>
      <c r="C6" s="311" t="s">
        <v>127</v>
      </c>
      <c r="D6" s="234" t="s">
        <v>6</v>
      </c>
      <c r="E6" s="313" t="s">
        <v>187</v>
      </c>
      <c r="F6" s="313" t="s">
        <v>212</v>
      </c>
      <c r="G6" s="234" t="s">
        <v>128</v>
      </c>
      <c r="H6" s="234" t="s">
        <v>421</v>
      </c>
      <c r="I6" s="234" t="s">
        <v>188</v>
      </c>
    </row>
    <row r="7" spans="1:9" s="2" customFormat="1" ht="12" customHeight="1" x14ac:dyDescent="0.2">
      <c r="A7" s="539" t="s">
        <v>641</v>
      </c>
      <c r="B7" s="541" t="s">
        <v>661</v>
      </c>
      <c r="C7" s="343"/>
      <c r="D7" s="344"/>
      <c r="E7" s="345"/>
      <c r="F7" s="346"/>
      <c r="G7" s="347"/>
      <c r="H7" s="146">
        <f>IF((D7*(G7/12)*(E7/2)=0),0,(D7*(G7/12))*(E7/2))</f>
        <v>0</v>
      </c>
      <c r="I7" s="146">
        <f>IF((D7*0.0125)=0,0,(D7*0.01))</f>
        <v>0</v>
      </c>
    </row>
    <row r="8" spans="1:9" s="2" customFormat="1" ht="12" customHeight="1" x14ac:dyDescent="0.2">
      <c r="A8" s="539" t="s">
        <v>632</v>
      </c>
      <c r="B8" s="541" t="s">
        <v>661</v>
      </c>
      <c r="C8" s="343"/>
      <c r="D8" s="344"/>
      <c r="E8" s="345"/>
      <c r="F8" s="346"/>
      <c r="G8" s="347"/>
      <c r="H8" s="146">
        <f>IF((D8*(G8/12)*(E8/2)=0),0,(D8*(G8/12))*(E8/2))</f>
        <v>0</v>
      </c>
      <c r="I8" s="146">
        <f>IF((D8*0.0125)=0,0,(D8*0.01))</f>
        <v>0</v>
      </c>
    </row>
    <row r="9" spans="1:9" s="2" customFormat="1" ht="12" customHeight="1" x14ac:dyDescent="0.2">
      <c r="A9" s="492" t="s">
        <v>420</v>
      </c>
      <c r="B9" s="544" t="s">
        <v>662</v>
      </c>
      <c r="C9" s="343"/>
      <c r="D9" s="344"/>
      <c r="E9" s="345"/>
      <c r="F9" s="346"/>
      <c r="G9" s="347"/>
      <c r="H9" s="146">
        <f>IF((D9*(G9/12)*(E9/2)=0),0,(D9*(G9/12))*(E9/2))</f>
        <v>0</v>
      </c>
      <c r="I9" s="146">
        <f>IF((D9*0.0125)=0,0,(D9*0.0125))</f>
        <v>0</v>
      </c>
    </row>
    <row r="10" spans="1:9" s="2" customFormat="1" ht="12" customHeight="1" x14ac:dyDescent="0.2">
      <c r="A10" s="492" t="s">
        <v>420</v>
      </c>
      <c r="B10" s="544" t="s">
        <v>662</v>
      </c>
      <c r="C10" s="343"/>
      <c r="D10" s="344"/>
      <c r="E10" s="345"/>
      <c r="F10" s="346"/>
      <c r="G10" s="347"/>
      <c r="H10" s="146">
        <f>IF((D10*(G10/12)*(E10/2)=0),0,(D10*(G10/12))*(E10/2))</f>
        <v>0</v>
      </c>
      <c r="I10" s="146">
        <f>IF((D10*0.0125)=0,0,(D10*0.0125))</f>
        <v>0</v>
      </c>
    </row>
    <row r="11" spans="1:9" s="2" customFormat="1" ht="12" customHeight="1" x14ac:dyDescent="0.2">
      <c r="A11" s="492" t="s">
        <v>420</v>
      </c>
      <c r="B11" s="545" t="s">
        <v>744</v>
      </c>
      <c r="C11" s="343"/>
      <c r="D11" s="344"/>
      <c r="E11" s="345"/>
      <c r="F11" s="346"/>
      <c r="G11" s="659">
        <v>0</v>
      </c>
      <c r="H11" s="146">
        <f>IF((D11*(G11/12)*(E11/2)=0),0,(D11*(G11/12))*(E11/2))</f>
        <v>0</v>
      </c>
      <c r="I11" s="146">
        <v>0</v>
      </c>
    </row>
    <row r="12" spans="1:9" s="62" customFormat="1" ht="12" customHeight="1" x14ac:dyDescent="0.2">
      <c r="A12" s="928"/>
      <c r="B12" s="928"/>
      <c r="C12" s="929"/>
      <c r="D12" s="145">
        <f>ROUND((SUM(D7:D11)),0)</f>
        <v>0</v>
      </c>
      <c r="H12" s="145">
        <f>SUM(H7:H11)</f>
        <v>0</v>
      </c>
      <c r="I12" s="145">
        <f>SUM(I7:I11)</f>
        <v>0</v>
      </c>
    </row>
    <row r="13" spans="1:9" s="62" customFormat="1" ht="6" customHeight="1" x14ac:dyDescent="0.2">
      <c r="A13" s="66"/>
      <c r="B13" s="66"/>
      <c r="C13" s="66"/>
      <c r="D13" s="68"/>
      <c r="E13" s="64"/>
      <c r="F13" s="64"/>
      <c r="G13" s="67"/>
    </row>
    <row r="14" spans="1:9" s="62" customFormat="1" ht="12" customHeight="1" x14ac:dyDescent="0.2">
      <c r="A14" s="223" t="s">
        <v>269</v>
      </c>
      <c r="B14" s="66"/>
      <c r="C14" s="66"/>
      <c r="D14" s="68"/>
      <c r="E14" s="64"/>
      <c r="F14" s="64"/>
      <c r="G14" s="67"/>
    </row>
    <row r="15" spans="1:9" s="62" customFormat="1" ht="24.95" customHeight="1" x14ac:dyDescent="0.2">
      <c r="A15" s="930" t="s">
        <v>131</v>
      </c>
      <c r="B15" s="931"/>
      <c r="C15" s="311" t="s">
        <v>127</v>
      </c>
      <c r="D15" s="234" t="s">
        <v>6</v>
      </c>
      <c r="E15" s="313" t="s">
        <v>10</v>
      </c>
      <c r="F15" s="313" t="s">
        <v>212</v>
      </c>
      <c r="G15" s="234" t="s">
        <v>128</v>
      </c>
      <c r="H15" s="234" t="s">
        <v>188</v>
      </c>
      <c r="I15" s="59"/>
    </row>
    <row r="16" spans="1:9" s="62" customFormat="1" ht="12" customHeight="1" x14ac:dyDescent="0.2">
      <c r="A16" s="918" t="s">
        <v>613</v>
      </c>
      <c r="B16" s="919"/>
      <c r="C16" s="343"/>
      <c r="D16" s="344"/>
      <c r="E16" s="345"/>
      <c r="F16" s="394"/>
      <c r="G16" s="348"/>
      <c r="H16" s="349"/>
      <c r="I16" s="59"/>
    </row>
    <row r="17" spans="1:10" s="62" customFormat="1" ht="12" customHeight="1" x14ac:dyDescent="0.2">
      <c r="A17" s="926"/>
      <c r="B17" s="927"/>
      <c r="C17" s="343"/>
      <c r="D17" s="344"/>
      <c r="E17" s="345"/>
      <c r="F17" s="394"/>
      <c r="G17" s="348"/>
      <c r="H17" s="349"/>
      <c r="I17" s="59"/>
    </row>
    <row r="18" spans="1:10" s="62" customFormat="1" ht="12" customHeight="1" x14ac:dyDescent="0.2">
      <c r="A18" s="926"/>
      <c r="B18" s="927"/>
      <c r="C18" s="343"/>
      <c r="D18" s="344"/>
      <c r="E18" s="345"/>
      <c r="F18" s="394"/>
      <c r="G18" s="348"/>
      <c r="H18" s="349"/>
      <c r="I18" s="59"/>
    </row>
    <row r="19" spans="1:10" s="62" customFormat="1" ht="12" customHeight="1" x14ac:dyDescent="0.2">
      <c r="A19" s="926"/>
      <c r="B19" s="927"/>
      <c r="C19" s="343"/>
      <c r="D19" s="344"/>
      <c r="E19" s="345"/>
      <c r="F19" s="394"/>
      <c r="G19" s="348"/>
      <c r="H19" s="349"/>
      <c r="I19" s="59"/>
    </row>
    <row r="20" spans="1:10" s="62" customFormat="1" ht="12" customHeight="1" x14ac:dyDescent="0.2">
      <c r="A20" s="926"/>
      <c r="B20" s="927"/>
      <c r="C20" s="343"/>
      <c r="D20" s="344"/>
      <c r="E20" s="345"/>
      <c r="F20" s="394"/>
      <c r="G20" s="348"/>
      <c r="H20" s="349"/>
      <c r="I20" s="59"/>
    </row>
    <row r="21" spans="1:10" s="62" customFormat="1" ht="12" customHeight="1" x14ac:dyDescent="0.2">
      <c r="A21" s="926"/>
      <c r="B21" s="927"/>
      <c r="C21" s="343"/>
      <c r="D21" s="344"/>
      <c r="E21" s="345"/>
      <c r="F21" s="394"/>
      <c r="G21" s="348"/>
      <c r="H21" s="349"/>
      <c r="I21" s="59"/>
    </row>
    <row r="22" spans="1:10" s="62" customFormat="1" ht="12" customHeight="1" x14ac:dyDescent="0.2">
      <c r="A22" s="941"/>
      <c r="B22" s="941"/>
      <c r="C22" s="942"/>
      <c r="D22" s="147">
        <f>ROUND((SUM(D16:D21)),0)</f>
        <v>0</v>
      </c>
      <c r="E22" s="943"/>
      <c r="F22" s="944"/>
      <c r="G22" s="65"/>
      <c r="H22" s="145">
        <f>SUM(H16:H21)</f>
        <v>0</v>
      </c>
    </row>
    <row r="23" spans="1:10" s="62" customFormat="1" ht="6" customHeight="1" x14ac:dyDescent="0.2">
      <c r="A23" s="521"/>
      <c r="B23" s="521"/>
      <c r="C23" s="521"/>
      <c r="D23" s="521"/>
      <c r="E23" s="521"/>
      <c r="F23" s="521"/>
      <c r="G23" s="521"/>
      <c r="H23" s="521"/>
      <c r="I23" s="521"/>
      <c r="J23" s="521"/>
    </row>
    <row r="24" spans="1:10" s="62" customFormat="1" ht="12" customHeight="1" x14ac:dyDescent="0.2">
      <c r="A24" s="947" t="s">
        <v>189</v>
      </c>
      <c r="B24" s="947"/>
      <c r="C24" s="947"/>
      <c r="D24" s="947"/>
      <c r="E24" s="84"/>
      <c r="F24" s="633"/>
      <c r="G24" s="633"/>
      <c r="H24" s="633"/>
      <c r="I24" s="633"/>
    </row>
    <row r="25" spans="1:10" s="62" customFormat="1" ht="12" customHeight="1" x14ac:dyDescent="0.2">
      <c r="A25" s="650" t="s">
        <v>190</v>
      </c>
      <c r="B25" s="651"/>
      <c r="C25" s="652"/>
      <c r="D25" s="357">
        <f>D12</f>
        <v>0</v>
      </c>
      <c r="E25" s="64"/>
      <c r="F25" s="84"/>
      <c r="G25" s="84"/>
      <c r="H25" s="84"/>
      <c r="I25" s="84"/>
    </row>
    <row r="26" spans="1:10" s="62" customFormat="1" ht="12" customHeight="1" x14ac:dyDescent="0.2">
      <c r="A26" s="650" t="s">
        <v>197</v>
      </c>
      <c r="B26" s="651"/>
      <c r="C26" s="652"/>
      <c r="D26" s="357">
        <f>D22</f>
        <v>0</v>
      </c>
      <c r="E26" s="64"/>
      <c r="F26" s="660"/>
      <c r="G26" s="661"/>
      <c r="H26" s="661"/>
      <c r="I26" s="662"/>
    </row>
    <row r="27" spans="1:10" s="62" customFormat="1" ht="12" customHeight="1" x14ac:dyDescent="0.2">
      <c r="A27" s="936" t="s">
        <v>170</v>
      </c>
      <c r="B27" s="937"/>
      <c r="C27" s="938"/>
      <c r="D27" s="149">
        <f>D25+D26</f>
        <v>0</v>
      </c>
      <c r="E27" s="64"/>
      <c r="F27" s="660"/>
      <c r="G27" s="661"/>
      <c r="H27" s="661"/>
      <c r="I27" s="662"/>
    </row>
    <row r="28" spans="1:10" s="62" customFormat="1" ht="12" customHeight="1" x14ac:dyDescent="0.2">
      <c r="F28" s="660"/>
      <c r="G28" s="338"/>
      <c r="H28" s="338"/>
      <c r="I28" s="336"/>
    </row>
    <row r="29" spans="1:10" s="62" customFormat="1" ht="12" customHeight="1" x14ac:dyDescent="0.2">
      <c r="A29" s="557" t="s">
        <v>544</v>
      </c>
      <c r="E29" s="64"/>
      <c r="F29" s="660"/>
      <c r="G29" s="663"/>
      <c r="H29" s="663"/>
      <c r="I29" s="663"/>
    </row>
    <row r="30" spans="1:10" s="62" customFormat="1" ht="12" customHeight="1" x14ac:dyDescent="0.15">
      <c r="F30" s="663"/>
      <c r="G30" s="663"/>
      <c r="H30" s="663"/>
      <c r="I30" s="663"/>
    </row>
    <row r="31" spans="1:10" s="62" customFormat="1" ht="12" customHeight="1" x14ac:dyDescent="0.15"/>
    <row r="32" spans="1:10" s="62" customFormat="1" ht="12" customHeight="1" x14ac:dyDescent="0.2">
      <c r="A32" s="66"/>
      <c r="B32" s="66"/>
      <c r="C32" s="66"/>
      <c r="D32" s="68"/>
      <c r="F32" s="64"/>
      <c r="G32" s="67"/>
    </row>
    <row r="33" spans="1:9" s="62" customFormat="1" ht="12" customHeight="1" x14ac:dyDescent="0.15">
      <c r="A33" s="235" t="s">
        <v>183</v>
      </c>
      <c r="B33" s="235"/>
      <c r="C33" s="235"/>
      <c r="D33" s="235"/>
      <c r="F33" s="235"/>
      <c r="G33" s="235"/>
      <c r="H33" s="235"/>
    </row>
    <row r="34" spans="1:9" s="62" customFormat="1" ht="6" customHeight="1" x14ac:dyDescent="0.2">
      <c r="A34" s="57"/>
      <c r="B34" s="57"/>
      <c r="C34" s="47"/>
      <c r="D34" s="48"/>
      <c r="E34" s="48"/>
      <c r="F34" s="49"/>
    </row>
    <row r="35" spans="1:9" s="62" customFormat="1" ht="12" customHeight="1" x14ac:dyDescent="0.2">
      <c r="A35" s="223" t="s">
        <v>133</v>
      </c>
      <c r="B35" s="57"/>
      <c r="C35" s="47"/>
      <c r="D35" s="48"/>
      <c r="E35" s="48"/>
      <c r="F35" s="49"/>
      <c r="G35" s="63"/>
      <c r="H35" s="63"/>
    </row>
    <row r="36" spans="1:9" s="55" customFormat="1" ht="24.95" customHeight="1" x14ac:dyDescent="0.2">
      <c r="A36" s="930" t="s">
        <v>131</v>
      </c>
      <c r="B36" s="931"/>
      <c r="C36" s="311" t="s">
        <v>127</v>
      </c>
      <c r="D36" s="234" t="s">
        <v>6</v>
      </c>
      <c r="E36" s="313" t="s">
        <v>10</v>
      </c>
      <c r="F36" s="313" t="s">
        <v>212</v>
      </c>
      <c r="G36" s="234" t="s">
        <v>128</v>
      </c>
      <c r="H36" s="234" t="s">
        <v>132</v>
      </c>
      <c r="I36" s="234" t="s">
        <v>188</v>
      </c>
    </row>
    <row r="37" spans="1:9" s="2" customFormat="1" ht="12" customHeight="1" x14ac:dyDescent="0.2">
      <c r="A37" s="492" t="s">
        <v>663</v>
      </c>
      <c r="B37" s="544" t="s">
        <v>661</v>
      </c>
      <c r="C37" s="343"/>
      <c r="D37" s="344"/>
      <c r="E37" s="345"/>
      <c r="F37" s="346"/>
      <c r="G37" s="347"/>
      <c r="H37" s="357">
        <f>'PERM A'!F15</f>
        <v>0</v>
      </c>
      <c r="I37" s="351"/>
    </row>
    <row r="38" spans="1:9" s="2" customFormat="1" ht="12" customHeight="1" x14ac:dyDescent="0.2">
      <c r="A38" s="492" t="s">
        <v>664</v>
      </c>
      <c r="B38" s="544" t="s">
        <v>661</v>
      </c>
      <c r="C38" s="343"/>
      <c r="D38" s="344"/>
      <c r="E38" s="345"/>
      <c r="F38" s="346"/>
      <c r="G38" s="347"/>
      <c r="H38" s="357">
        <f>'PERM B'!F15</f>
        <v>0</v>
      </c>
      <c r="I38" s="351"/>
    </row>
    <row r="39" spans="1:9" s="2" customFormat="1" ht="12" customHeight="1" x14ac:dyDescent="0.2">
      <c r="A39" s="492" t="s">
        <v>665</v>
      </c>
      <c r="B39" s="544" t="s">
        <v>661</v>
      </c>
      <c r="C39" s="343"/>
      <c r="D39" s="344"/>
      <c r="E39" s="345"/>
      <c r="F39" s="346"/>
      <c r="G39" s="347"/>
      <c r="H39" s="357">
        <f>'PERM C'!F15</f>
        <v>0</v>
      </c>
      <c r="I39" s="351"/>
    </row>
    <row r="40" spans="1:9" s="2" customFormat="1" ht="12" customHeight="1" x14ac:dyDescent="0.2">
      <c r="A40" s="492" t="s">
        <v>667</v>
      </c>
      <c r="B40" s="540" t="s">
        <v>666</v>
      </c>
      <c r="C40" s="343"/>
      <c r="D40" s="344"/>
      <c r="E40" s="345"/>
      <c r="F40" s="346"/>
      <c r="G40" s="347"/>
      <c r="H40" s="146">
        <f>D40*G40</f>
        <v>0</v>
      </c>
      <c r="I40" s="351"/>
    </row>
    <row r="41" spans="1:9" s="2" customFormat="1" ht="12" customHeight="1" x14ac:dyDescent="0.2">
      <c r="A41" s="945"/>
      <c r="B41" s="945"/>
      <c r="C41" s="946"/>
      <c r="D41" s="147">
        <f>ROUND((SUM(D37:D40)),0)</f>
        <v>0</v>
      </c>
      <c r="E41" s="314"/>
      <c r="F41" s="315"/>
      <c r="G41" s="316"/>
      <c r="H41" s="145">
        <f>SUM(H37:H40)</f>
        <v>0</v>
      </c>
      <c r="I41" s="145">
        <f>SUM(I37:I40)</f>
        <v>0</v>
      </c>
    </row>
    <row r="42" spans="1:9" s="2" customFormat="1" ht="6" customHeight="1" x14ac:dyDescent="0.2">
      <c r="A42" s="56"/>
      <c r="B42" s="56"/>
      <c r="D42" s="317"/>
      <c r="E42" s="317"/>
      <c r="F42" s="49"/>
      <c r="G42" s="257"/>
    </row>
    <row r="43" spans="1:9" s="2" customFormat="1" ht="12" customHeight="1" x14ac:dyDescent="0.2">
      <c r="A43" s="223" t="s">
        <v>270</v>
      </c>
      <c r="B43" s="66"/>
      <c r="C43" s="66"/>
      <c r="D43" s="317"/>
      <c r="E43" s="317"/>
      <c r="F43" s="49"/>
      <c r="G43" s="257"/>
    </row>
    <row r="44" spans="1:9" s="55" customFormat="1" ht="24.95" customHeight="1" x14ac:dyDescent="0.2">
      <c r="A44" s="930" t="s">
        <v>131</v>
      </c>
      <c r="B44" s="931"/>
      <c r="C44" s="311" t="s">
        <v>127</v>
      </c>
      <c r="D44" s="234" t="s">
        <v>6</v>
      </c>
      <c r="E44" s="313" t="s">
        <v>10</v>
      </c>
      <c r="F44" s="313" t="s">
        <v>212</v>
      </c>
      <c r="G44" s="234" t="s">
        <v>128</v>
      </c>
      <c r="H44" s="234" t="s">
        <v>745</v>
      </c>
      <c r="I44" s="234" t="s">
        <v>188</v>
      </c>
    </row>
    <row r="45" spans="1:9" s="62" customFormat="1" ht="12" customHeight="1" x14ac:dyDescent="0.2">
      <c r="A45" s="918" t="s">
        <v>613</v>
      </c>
      <c r="B45" s="919"/>
      <c r="C45" s="343"/>
      <c r="D45" s="344"/>
      <c r="E45" s="345"/>
      <c r="F45" s="395"/>
      <c r="G45" s="352"/>
      <c r="H45" s="150">
        <f t="shared" ref="H45:H51" si="0">IF(F45="DSHA Deferred",D45*G45,0)</f>
        <v>0</v>
      </c>
      <c r="I45" s="351"/>
    </row>
    <row r="46" spans="1:9" s="62" customFormat="1" ht="12" customHeight="1" x14ac:dyDescent="0.2">
      <c r="A46" s="492" t="s">
        <v>420</v>
      </c>
      <c r="B46" s="545" t="s">
        <v>744</v>
      </c>
      <c r="C46" s="343"/>
      <c r="D46" s="344"/>
      <c r="E46" s="345"/>
      <c r="F46" s="395"/>
      <c r="G46" s="352"/>
      <c r="H46" s="150">
        <f>IF(F46=0,D46*G46, D46*G46)</f>
        <v>0</v>
      </c>
      <c r="I46" s="351"/>
    </row>
    <row r="47" spans="1:9" s="62" customFormat="1" ht="12" customHeight="1" x14ac:dyDescent="0.2">
      <c r="A47" s="492" t="s">
        <v>420</v>
      </c>
      <c r="B47" s="544" t="s">
        <v>642</v>
      </c>
      <c r="C47" s="343"/>
      <c r="D47" s="344"/>
      <c r="E47" s="345"/>
      <c r="F47" s="395"/>
      <c r="G47" s="352"/>
      <c r="H47" s="150">
        <f>IF(F47=0,D47*G47, D47*G47)</f>
        <v>0</v>
      </c>
      <c r="I47" s="351"/>
    </row>
    <row r="48" spans="1:9" s="62" customFormat="1" ht="12" customHeight="1" x14ac:dyDescent="0.2">
      <c r="A48" s="492" t="s">
        <v>420</v>
      </c>
      <c r="B48" s="544" t="s">
        <v>642</v>
      </c>
      <c r="C48" s="343"/>
      <c r="D48" s="344"/>
      <c r="E48" s="345"/>
      <c r="F48" s="395"/>
      <c r="G48" s="352"/>
      <c r="H48" s="150">
        <f>IF(F48=0,D48*G48, D48*G48)</f>
        <v>0</v>
      </c>
      <c r="I48" s="351"/>
    </row>
    <row r="49" spans="1:9" s="2" customFormat="1" ht="12" customHeight="1" x14ac:dyDescent="0.2">
      <c r="A49" s="926"/>
      <c r="B49" s="927"/>
      <c r="C49" s="343"/>
      <c r="D49" s="344"/>
      <c r="E49" s="345"/>
      <c r="F49" s="395"/>
      <c r="G49" s="352"/>
      <c r="H49" s="150">
        <f t="shared" si="0"/>
        <v>0</v>
      </c>
      <c r="I49" s="351"/>
    </row>
    <row r="50" spans="1:9" s="2" customFormat="1" ht="12" customHeight="1" x14ac:dyDescent="0.2">
      <c r="A50" s="926"/>
      <c r="B50" s="927"/>
      <c r="C50" s="343"/>
      <c r="D50" s="344"/>
      <c r="E50" s="345"/>
      <c r="F50" s="395"/>
      <c r="G50" s="352"/>
      <c r="H50" s="150">
        <f t="shared" si="0"/>
        <v>0</v>
      </c>
      <c r="I50" s="351"/>
    </row>
    <row r="51" spans="1:9" s="2" customFormat="1" ht="12" customHeight="1" x14ac:dyDescent="0.2">
      <c r="A51" s="926"/>
      <c r="B51" s="927"/>
      <c r="C51" s="343"/>
      <c r="D51" s="344"/>
      <c r="E51" s="345"/>
      <c r="F51" s="395"/>
      <c r="G51" s="352"/>
      <c r="H51" s="150">
        <f t="shared" si="0"/>
        <v>0</v>
      </c>
      <c r="I51" s="353"/>
    </row>
    <row r="52" spans="1:9" s="62" customFormat="1" ht="12" customHeight="1" x14ac:dyDescent="0.2">
      <c r="A52" s="924"/>
      <c r="B52" s="924"/>
      <c r="C52" s="925"/>
      <c r="D52" s="147">
        <f>ROUND((SUM(D45:D51)),0)</f>
        <v>0</v>
      </c>
      <c r="E52" s="318"/>
      <c r="F52" s="319"/>
      <c r="G52" s="320"/>
      <c r="H52" s="151">
        <f>SUM(H45:H51)</f>
        <v>0</v>
      </c>
      <c r="I52" s="145">
        <f>SUM(I45:I51)</f>
        <v>0</v>
      </c>
    </row>
    <row r="53" spans="1:9" s="59" customFormat="1" ht="6" customHeight="1" x14ac:dyDescent="0.2">
      <c r="E53" s="259"/>
      <c r="F53" s="259"/>
      <c r="G53" s="259"/>
    </row>
    <row r="54" spans="1:9" s="62" customFormat="1" ht="12" customHeight="1" x14ac:dyDescent="0.2">
      <c r="A54" s="939" t="s">
        <v>191</v>
      </c>
      <c r="B54" s="939"/>
      <c r="C54" s="939"/>
      <c r="D54" s="939"/>
      <c r="E54" s="321"/>
      <c r="F54" s="923"/>
      <c r="G54" s="923"/>
      <c r="H54" s="923"/>
      <c r="I54" s="923"/>
    </row>
    <row r="55" spans="1:9" s="62" customFormat="1" ht="12" customHeight="1" x14ac:dyDescent="0.2">
      <c r="A55" s="920" t="s">
        <v>190</v>
      </c>
      <c r="B55" s="921"/>
      <c r="C55" s="922"/>
      <c r="D55" s="357">
        <f>D41</f>
        <v>0</v>
      </c>
      <c r="F55" s="935"/>
      <c r="G55" s="935"/>
      <c r="H55" s="935"/>
      <c r="I55" s="662"/>
    </row>
    <row r="56" spans="1:9" s="62" customFormat="1" ht="12" customHeight="1" x14ac:dyDescent="0.2">
      <c r="A56" s="630" t="s">
        <v>197</v>
      </c>
      <c r="B56" s="631"/>
      <c r="C56" s="632"/>
      <c r="D56" s="357">
        <f>D52</f>
        <v>0</v>
      </c>
      <c r="F56" s="936" t="s">
        <v>588</v>
      </c>
      <c r="G56" s="937"/>
      <c r="H56" s="938"/>
      <c r="I56" s="149">
        <f>'USES (TDC)'!F53</f>
        <v>0</v>
      </c>
    </row>
    <row r="57" spans="1:9" s="62" customFormat="1" ht="12" customHeight="1" x14ac:dyDescent="0.2">
      <c r="A57" s="936" t="s">
        <v>169</v>
      </c>
      <c r="B57" s="937"/>
      <c r="C57" s="938"/>
      <c r="D57" s="149">
        <f>D55+D56</f>
        <v>0</v>
      </c>
      <c r="F57" s="557" t="s">
        <v>544</v>
      </c>
      <c r="G57" s="664"/>
      <c r="H57" s="664"/>
      <c r="I57" s="662"/>
    </row>
    <row r="58" spans="1:9" s="62" customFormat="1" ht="12" customHeight="1" x14ac:dyDescent="0.2">
      <c r="F58" s="934"/>
      <c r="G58" s="934"/>
      <c r="H58" s="934"/>
      <c r="I58" s="336"/>
    </row>
    <row r="59" spans="1:9" s="62" customFormat="1" ht="12" customHeight="1" x14ac:dyDescent="0.2">
      <c r="A59" s="935"/>
      <c r="B59" s="935"/>
      <c r="C59" s="935"/>
      <c r="D59" s="662"/>
    </row>
    <row r="60" spans="1:9" s="62" customFormat="1" ht="12" customHeight="1" x14ac:dyDescent="0.2">
      <c r="A60" s="664"/>
      <c r="B60" s="664"/>
      <c r="C60" s="664"/>
      <c r="D60" s="662"/>
      <c r="E60" s="83"/>
    </row>
    <row r="61" spans="1:9" s="62" customFormat="1" ht="8.1" customHeight="1" x14ac:dyDescent="0.2">
      <c r="A61" s="664"/>
      <c r="B61" s="664"/>
      <c r="C61" s="664"/>
      <c r="D61" s="662"/>
      <c r="E61" s="337"/>
      <c r="F61" s="338"/>
      <c r="G61" s="338"/>
      <c r="H61" s="338"/>
      <c r="I61" s="336"/>
    </row>
    <row r="62" spans="1:9" s="62" customFormat="1" ht="12" customHeight="1" x14ac:dyDescent="0.2">
      <c r="A62" s="934"/>
      <c r="B62" s="934"/>
      <c r="C62" s="934"/>
      <c r="D62" s="336"/>
    </row>
    <row r="63" spans="1:9" s="62" customFormat="1" ht="12" customHeight="1" x14ac:dyDescent="0.15">
      <c r="E63" s="933"/>
      <c r="F63" s="933"/>
      <c r="G63" s="312"/>
      <c r="H63" s="312"/>
    </row>
    <row r="64" spans="1:9" s="62" customFormat="1" ht="12" customHeight="1" x14ac:dyDescent="0.2">
      <c r="A64" s="59"/>
      <c r="B64" s="59"/>
      <c r="C64" s="59"/>
      <c r="D64" s="59"/>
      <c r="E64" s="932"/>
      <c r="F64" s="932"/>
      <c r="G64" s="34"/>
      <c r="H64" s="67"/>
    </row>
    <row r="65" spans="1:8" s="62" customFormat="1" ht="12" customHeight="1" x14ac:dyDescent="0.2">
      <c r="A65" s="59"/>
      <c r="B65" s="59"/>
      <c r="C65" s="59"/>
      <c r="D65" s="59"/>
      <c r="E65" s="59"/>
      <c r="F65" s="59"/>
      <c r="G65" s="59"/>
      <c r="H65" s="59"/>
    </row>
    <row r="66" spans="1:8" s="62" customFormat="1" ht="12" customHeight="1" x14ac:dyDescent="0.2">
      <c r="A66" s="59"/>
      <c r="B66" s="59"/>
      <c r="C66" s="59"/>
      <c r="D66" s="59"/>
      <c r="E66" s="59"/>
      <c r="F66" s="59"/>
      <c r="G66" s="59"/>
      <c r="H66" s="59"/>
    </row>
    <row r="67" spans="1:8" s="62" customFormat="1" ht="12" customHeight="1" x14ac:dyDescent="0.2">
      <c r="E67" s="59"/>
      <c r="F67" s="59"/>
      <c r="G67" s="59"/>
      <c r="H67" s="59"/>
    </row>
    <row r="68" spans="1:8" s="62" customFormat="1" ht="12" customHeight="1" x14ac:dyDescent="0.2">
      <c r="E68" s="59"/>
      <c r="F68" s="59"/>
      <c r="G68" s="59"/>
      <c r="H68" s="59"/>
    </row>
    <row r="69" spans="1:8" s="62" customFormat="1" ht="12" customHeight="1" x14ac:dyDescent="0.2">
      <c r="E69" s="59"/>
      <c r="F69" s="59"/>
      <c r="G69" s="59"/>
      <c r="H69" s="59"/>
    </row>
    <row r="70" spans="1:8" s="62" customFormat="1" ht="12" customHeight="1" x14ac:dyDescent="0.2">
      <c r="E70" s="59"/>
      <c r="F70" s="59"/>
      <c r="G70" s="59"/>
      <c r="H70" s="59"/>
    </row>
    <row r="71" spans="1:8" s="62" customFormat="1" ht="12" customHeight="1" x14ac:dyDescent="0.2">
      <c r="E71" s="59"/>
      <c r="F71" s="59"/>
      <c r="G71" s="59"/>
      <c r="H71" s="59"/>
    </row>
    <row r="72" spans="1:8" s="62" customFormat="1" ht="12" customHeight="1" x14ac:dyDescent="0.2">
      <c r="E72" s="59"/>
      <c r="F72" s="59"/>
      <c r="G72" s="59"/>
      <c r="H72" s="59"/>
    </row>
    <row r="73" spans="1:8" s="62" customFormat="1" ht="12" customHeight="1" x14ac:dyDescent="0.15"/>
    <row r="74" spans="1:8" s="62" customFormat="1" ht="12" customHeight="1" x14ac:dyDescent="0.15"/>
    <row r="75" spans="1:8" s="62" customFormat="1" ht="12" customHeight="1" x14ac:dyDescent="0.15"/>
    <row r="76" spans="1:8" s="62" customFormat="1" ht="12" customHeight="1" x14ac:dyDescent="0.15"/>
    <row r="77" spans="1:8" s="62" customFormat="1" ht="12" customHeight="1" x14ac:dyDescent="0.15"/>
    <row r="78" spans="1:8" s="62" customFormat="1" ht="12" customHeight="1" x14ac:dyDescent="0.15"/>
    <row r="79" spans="1:8" s="62" customFormat="1" ht="12" customHeight="1" x14ac:dyDescent="0.15"/>
    <row r="80" spans="1:8" s="62" customFormat="1" ht="12" customHeight="1" x14ac:dyDescent="0.15"/>
    <row r="81" s="62" customFormat="1" ht="12" customHeight="1" x14ac:dyDescent="0.15"/>
    <row r="82" s="62" customFormat="1" ht="12" customHeight="1" x14ac:dyDescent="0.15"/>
    <row r="83" s="62" customFormat="1" ht="12" customHeight="1" x14ac:dyDescent="0.15"/>
    <row r="84" s="62" customFormat="1" ht="12" customHeight="1" x14ac:dyDescent="0.15"/>
    <row r="85" s="62" customFormat="1" ht="12" customHeight="1" x14ac:dyDescent="0.15"/>
    <row r="86" s="62" customFormat="1" ht="12" customHeight="1" x14ac:dyDescent="0.15"/>
    <row r="87" s="62" customFormat="1" ht="12" customHeight="1" x14ac:dyDescent="0.15"/>
    <row r="88" s="62" customFormat="1" ht="12" customHeight="1" x14ac:dyDescent="0.15"/>
    <row r="89" s="62" customFormat="1" ht="12" customHeight="1" x14ac:dyDescent="0.15"/>
    <row r="90" s="62" customFormat="1" ht="12" customHeight="1" x14ac:dyDescent="0.15"/>
    <row r="91" s="62" customFormat="1" ht="12" customHeight="1" x14ac:dyDescent="0.15"/>
    <row r="92" s="62" customFormat="1" ht="12" customHeight="1" x14ac:dyDescent="0.15"/>
    <row r="93" s="62" customFormat="1" ht="12" customHeight="1" x14ac:dyDescent="0.15"/>
    <row r="94" s="62" customFormat="1" ht="12" customHeight="1" x14ac:dyDescent="0.15"/>
    <row r="95" s="62" customFormat="1" ht="12" customHeight="1" x14ac:dyDescent="0.15"/>
    <row r="96" s="62" customFormat="1" ht="12" customHeight="1" x14ac:dyDescent="0.15"/>
    <row r="97" s="62" customFormat="1" ht="12" customHeight="1" x14ac:dyDescent="0.15"/>
    <row r="98" s="62" customFormat="1" ht="12" customHeight="1" x14ac:dyDescent="0.15"/>
    <row r="99" s="62" customFormat="1" ht="12" customHeight="1" x14ac:dyDescent="0.15"/>
    <row r="100" s="62" customFormat="1" ht="12" customHeight="1" x14ac:dyDescent="0.15"/>
    <row r="101" s="62" customFormat="1" ht="12" customHeight="1" x14ac:dyDescent="0.15"/>
    <row r="102" s="62" customFormat="1" ht="12" customHeight="1" x14ac:dyDescent="0.15"/>
    <row r="103" s="62" customFormat="1" ht="12" customHeight="1" x14ac:dyDescent="0.15"/>
    <row r="104" s="62" customFormat="1" ht="12" customHeight="1" x14ac:dyDescent="0.15"/>
    <row r="105" s="62" customFormat="1" ht="12" customHeight="1" x14ac:dyDescent="0.15"/>
    <row r="106" s="62" customFormat="1" ht="12" customHeight="1" x14ac:dyDescent="0.15"/>
    <row r="107" s="62" customFormat="1" ht="12" customHeight="1" x14ac:dyDescent="0.15"/>
    <row r="108" s="62" customFormat="1" ht="12" customHeight="1" x14ac:dyDescent="0.15"/>
    <row r="109" s="62" customFormat="1" ht="12" customHeight="1" x14ac:dyDescent="0.15"/>
    <row r="110" s="62" customFormat="1" ht="12" customHeight="1" x14ac:dyDescent="0.15"/>
    <row r="111" s="62" customFormat="1" ht="12" customHeight="1" x14ac:dyDescent="0.15"/>
    <row r="112" s="62" customFormat="1" ht="12" customHeight="1" x14ac:dyDescent="0.15"/>
    <row r="113" s="62" customFormat="1" ht="12" customHeight="1" x14ac:dyDescent="0.15"/>
    <row r="114" s="62" customFormat="1" ht="12" customHeight="1" x14ac:dyDescent="0.15"/>
    <row r="115" s="62" customFormat="1" ht="12" customHeight="1" x14ac:dyDescent="0.15"/>
    <row r="116" s="62" customFormat="1" ht="12" customHeight="1" x14ac:dyDescent="0.15"/>
    <row r="117" s="62" customFormat="1" ht="12" customHeight="1" x14ac:dyDescent="0.15"/>
    <row r="118" s="62" customFormat="1" ht="12" customHeight="1" x14ac:dyDescent="0.15"/>
    <row r="119" s="62" customFormat="1" ht="12" customHeight="1" x14ac:dyDescent="0.15"/>
    <row r="120" s="62" customFormat="1" ht="12" customHeight="1" x14ac:dyDescent="0.15"/>
    <row r="121" s="62" customFormat="1" ht="12" customHeight="1" x14ac:dyDescent="0.15"/>
    <row r="122" s="62" customFormat="1" ht="12" customHeight="1" x14ac:dyDescent="0.15"/>
    <row r="123" s="62" customFormat="1" ht="12" customHeight="1" x14ac:dyDescent="0.15"/>
    <row r="124" s="62" customFormat="1" ht="12" customHeight="1" x14ac:dyDescent="0.15"/>
    <row r="125" s="62" customFormat="1" ht="12" customHeight="1" x14ac:dyDescent="0.15"/>
    <row r="126" s="62" customFormat="1" ht="12" customHeight="1" x14ac:dyDescent="0.15"/>
    <row r="127" s="62" customFormat="1" ht="12" customHeight="1" x14ac:dyDescent="0.15"/>
    <row r="128" s="62" customFormat="1" ht="12" customHeight="1" x14ac:dyDescent="0.15"/>
    <row r="129" s="62" customFormat="1" ht="12" customHeight="1" x14ac:dyDescent="0.15"/>
    <row r="130" s="62" customFormat="1" ht="12" customHeight="1" x14ac:dyDescent="0.15"/>
    <row r="131" s="62" customFormat="1" ht="12" customHeight="1" x14ac:dyDescent="0.15"/>
    <row r="132" s="62" customFormat="1" ht="12" customHeight="1" x14ac:dyDescent="0.15"/>
    <row r="133" s="62" customFormat="1" ht="12" customHeight="1" x14ac:dyDescent="0.15"/>
    <row r="134" s="62" customFormat="1" ht="12" customHeight="1" x14ac:dyDescent="0.15"/>
    <row r="135" s="62" customFormat="1" ht="12" customHeight="1" x14ac:dyDescent="0.15"/>
    <row r="136" s="62" customFormat="1" ht="12" customHeight="1" x14ac:dyDescent="0.15"/>
    <row r="137" s="62" customFormat="1" ht="12" customHeight="1" x14ac:dyDescent="0.15"/>
    <row r="138" s="62" customFormat="1" ht="12" customHeight="1" x14ac:dyDescent="0.15"/>
    <row r="139" s="62" customFormat="1" ht="12" customHeight="1" x14ac:dyDescent="0.15"/>
    <row r="140" s="62" customFormat="1" ht="12" customHeight="1" x14ac:dyDescent="0.15"/>
    <row r="141" s="62" customFormat="1" ht="12" customHeight="1" x14ac:dyDescent="0.15"/>
    <row r="142" s="62" customFormat="1" ht="12" customHeight="1" x14ac:dyDescent="0.15"/>
    <row r="143" s="62" customFormat="1" ht="12" customHeight="1" x14ac:dyDescent="0.15"/>
    <row r="144" s="62" customFormat="1" ht="12" customHeight="1" x14ac:dyDescent="0.15"/>
    <row r="145" spans="5:8" s="62" customFormat="1" ht="12" customHeight="1" x14ac:dyDescent="0.15"/>
    <row r="146" spans="5:8" s="62" customFormat="1" ht="12" customHeight="1" x14ac:dyDescent="0.15"/>
    <row r="147" spans="5:8" s="62" customFormat="1" ht="12" customHeight="1" x14ac:dyDescent="0.15"/>
    <row r="148" spans="5:8" s="62" customFormat="1" ht="12" customHeight="1" x14ac:dyDescent="0.15"/>
    <row r="149" spans="5:8" s="62" customFormat="1" ht="12" customHeight="1" x14ac:dyDescent="0.15"/>
    <row r="150" spans="5:8" ht="12" customHeight="1" x14ac:dyDescent="0.2">
      <c r="E150" s="62"/>
      <c r="F150" s="62"/>
      <c r="G150" s="62"/>
      <c r="H150" s="62"/>
    </row>
    <row r="151" spans="5:8" ht="12" customHeight="1" x14ac:dyDescent="0.2">
      <c r="E151" s="62"/>
      <c r="F151" s="62"/>
      <c r="G151" s="62"/>
      <c r="H151" s="62"/>
    </row>
    <row r="152" spans="5:8" ht="12" customHeight="1" x14ac:dyDescent="0.2">
      <c r="E152" s="62"/>
      <c r="F152" s="62"/>
      <c r="G152" s="62"/>
      <c r="H152" s="62"/>
    </row>
    <row r="153" spans="5:8" ht="12" customHeight="1" x14ac:dyDescent="0.2">
      <c r="E153" s="62"/>
      <c r="F153" s="62"/>
      <c r="G153" s="62"/>
      <c r="H153" s="62"/>
    </row>
    <row r="154" spans="5:8" x14ac:dyDescent="0.2">
      <c r="E154" s="62"/>
      <c r="F154" s="62"/>
      <c r="G154" s="62"/>
      <c r="H154" s="62"/>
    </row>
    <row r="155" spans="5:8" x14ac:dyDescent="0.2">
      <c r="E155" s="62"/>
      <c r="F155" s="62"/>
      <c r="G155" s="62"/>
      <c r="H155" s="62"/>
    </row>
  </sheetData>
  <sheetProtection algorithmName="SHA-512" hashValue="Co5DLg58IvL9L64SDoT5RR0Nh3Vl5R7JXdm6JLs+Q+Clbt23rjnhjo5VK81vvolsnDLpRuGRw0ls97VLqno0kg==" saltValue="yMaJKe9i6za4Na0lhyOYAA==" spinCount="100000" sheet="1" objects="1" scenarios="1"/>
  <mergeCells count="33">
    <mergeCell ref="A24:D24"/>
    <mergeCell ref="A50:B50"/>
    <mergeCell ref="F55:H55"/>
    <mergeCell ref="A44:B44"/>
    <mergeCell ref="A49:B49"/>
    <mergeCell ref="A41:C41"/>
    <mergeCell ref="A36:B36"/>
    <mergeCell ref="A27:C27"/>
    <mergeCell ref="A1:I1"/>
    <mergeCell ref="A6:B6"/>
    <mergeCell ref="A22:C22"/>
    <mergeCell ref="E22:F22"/>
    <mergeCell ref="A17:B17"/>
    <mergeCell ref="A20:B20"/>
    <mergeCell ref="E64:F64"/>
    <mergeCell ref="E63:F63"/>
    <mergeCell ref="F58:H58"/>
    <mergeCell ref="A59:C59"/>
    <mergeCell ref="F56:H56"/>
    <mergeCell ref="A57:C57"/>
    <mergeCell ref="A62:C62"/>
    <mergeCell ref="A12:C12"/>
    <mergeCell ref="A16:B16"/>
    <mergeCell ref="A18:B18"/>
    <mergeCell ref="A19:B19"/>
    <mergeCell ref="A21:B21"/>
    <mergeCell ref="A15:B15"/>
    <mergeCell ref="A45:B45"/>
    <mergeCell ref="A55:C55"/>
    <mergeCell ref="F54:I54"/>
    <mergeCell ref="A52:C52"/>
    <mergeCell ref="A51:B51"/>
    <mergeCell ref="A54:D54"/>
  </mergeCells>
  <conditionalFormatting sqref="I27">
    <cfRule type="expression" dxfId="64" priority="32">
      <formula>ISERROR($I$27)</formula>
    </cfRule>
  </conditionalFormatting>
  <conditionalFormatting sqref="I57">
    <cfRule type="expression" dxfId="63" priority="28">
      <formula>ISERROR($I$57)</formula>
    </cfRule>
  </conditionalFormatting>
  <conditionalFormatting sqref="D45">
    <cfRule type="cellIs" dxfId="62" priority="26" operator="greaterThan">
      <formula>$D$16</formula>
    </cfRule>
  </conditionalFormatting>
  <conditionalFormatting sqref="D61">
    <cfRule type="expression" dxfId="61" priority="12">
      <formula>ISERROR($I$57)</formula>
    </cfRule>
  </conditionalFormatting>
  <conditionalFormatting sqref="D27">
    <cfRule type="cellIs" dxfId="60" priority="5" operator="lessThan">
      <formula>$I$56</formula>
    </cfRule>
    <cfRule type="cellIs" dxfId="59" priority="6" operator="lessThan">
      <formula>$D$57</formula>
    </cfRule>
    <cfRule type="cellIs" dxfId="58" priority="7" operator="greaterThan">
      <formula>$I$56</formula>
    </cfRule>
    <cfRule type="cellIs" dxfId="57" priority="8" operator="greaterThan">
      <formula>$D$57</formula>
    </cfRule>
  </conditionalFormatting>
  <conditionalFormatting sqref="D57">
    <cfRule type="cellIs" dxfId="56" priority="1" operator="lessThan">
      <formula>$I$56</formula>
    </cfRule>
    <cfRule type="cellIs" dxfId="55" priority="2" operator="lessThan">
      <formula>$D$27</formula>
    </cfRule>
    <cfRule type="cellIs" dxfId="54" priority="3" operator="greaterThan">
      <formula>$I$56</formula>
    </cfRule>
    <cfRule type="cellIs" dxfId="53" priority="4" operator="greaterThan">
      <formula>$D$27</formula>
    </cfRule>
  </conditionalFormatting>
  <printOptions horizontalCentered="1" verticalCentered="1"/>
  <pageMargins left="0.75" right="0.25" top="0.25" bottom="0.25" header="0.3" footer="0.2"/>
  <pageSetup firstPageNumber="7"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6" operator="greaterThan" id="{F0470B0D-1261-4C10-A585-0EBC2CEF61B4}">
            <xm:f>'Section 234 LIMITS'!$D$12</xm:f>
            <x14:dxf>
              <font>
                <color rgb="FF9C0006"/>
              </font>
              <fill>
                <patternFill>
                  <bgColor rgb="FFFFC7CE"/>
                </patternFill>
              </fill>
            </x14:dxf>
          </x14:cfRule>
          <xm:sqref>D11</xm:sqref>
        </x14:conditionalFormatting>
        <x14:conditionalFormatting xmlns:xm="http://schemas.microsoft.com/office/excel/2006/main">
          <x14:cfRule type="expression" priority="58" id="{7FA8FC30-5D95-440E-9E17-754BEAA99588}">
            <xm:f>ROUND($D$16,0)&gt;('USES (TDC)'!$M$51*0.5)</xm:f>
            <x14:dxf>
              <font>
                <strike val="0"/>
                <color rgb="FFC00000"/>
              </font>
              <fill>
                <patternFill>
                  <bgColor rgb="FFFFCCCC"/>
                </patternFill>
              </fill>
            </x14:dxf>
          </x14:cfRule>
          <xm:sqref>D16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14"/>
  <sheetViews>
    <sheetView showGridLines="0" view="pageBreakPreview" zoomScaleNormal="100" zoomScaleSheetLayoutView="100" workbookViewId="0">
      <selection activeCell="D21" sqref="D21"/>
    </sheetView>
  </sheetViews>
  <sheetFormatPr defaultRowHeight="12.75" x14ac:dyDescent="0.2"/>
  <cols>
    <col min="1" max="4" width="10.625" customWidth="1"/>
    <col min="5" max="5" width="5.5" customWidth="1"/>
    <col min="9" max="9" width="4.5" customWidth="1"/>
    <col min="10" max="10" width="9" customWidth="1"/>
  </cols>
  <sheetData>
    <row r="1" spans="1:8" ht="21.75" customHeight="1" x14ac:dyDescent="0.2">
      <c r="A1" s="948" t="s">
        <v>619</v>
      </c>
      <c r="B1" s="948"/>
      <c r="C1" s="948"/>
      <c r="D1" s="948"/>
    </row>
    <row r="2" spans="1:8" ht="6" customHeight="1" x14ac:dyDescent="0.2">
      <c r="A2" s="448"/>
      <c r="B2" s="449"/>
      <c r="C2" s="448"/>
      <c r="D2" s="448"/>
    </row>
    <row r="3" spans="1:8" ht="48" customHeight="1" x14ac:dyDescent="0.2">
      <c r="A3" s="450" t="s">
        <v>19</v>
      </c>
      <c r="B3" s="450" t="s">
        <v>99</v>
      </c>
      <c r="C3" s="450" t="s">
        <v>628</v>
      </c>
      <c r="D3" s="450" t="s">
        <v>617</v>
      </c>
      <c r="F3" s="470"/>
      <c r="G3" s="469"/>
      <c r="H3" s="469"/>
    </row>
    <row r="4" spans="1:8" ht="12.75" customHeight="1" x14ac:dyDescent="0.2">
      <c r="A4" s="468">
        <f>'GEN INFO'!C25+'GEN INFO'!C37</f>
        <v>0</v>
      </c>
      <c r="B4" s="453">
        <v>0</v>
      </c>
      <c r="C4" s="466">
        <v>149868</v>
      </c>
      <c r="D4" s="467">
        <f>A4*C4</f>
        <v>0</v>
      </c>
      <c r="F4" s="469"/>
      <c r="G4" s="469"/>
      <c r="H4" s="469"/>
    </row>
    <row r="5" spans="1:8" ht="12.75" customHeight="1" x14ac:dyDescent="0.2">
      <c r="A5" s="468">
        <f>'GEN INFO'!C26+'GEN INFO'!C38</f>
        <v>0</v>
      </c>
      <c r="B5" s="453">
        <v>1</v>
      </c>
      <c r="C5" s="466">
        <v>171802</v>
      </c>
      <c r="D5" s="467">
        <f t="shared" ref="D5:D8" si="0">A5*C5</f>
        <v>0</v>
      </c>
      <c r="F5" s="469"/>
      <c r="G5" s="469"/>
      <c r="H5" s="469"/>
    </row>
    <row r="6" spans="1:8" ht="12.75" customHeight="1" x14ac:dyDescent="0.2">
      <c r="A6" s="468">
        <f>'GEN INFO'!C27+'GEN INFO'!C39</f>
        <v>0</v>
      </c>
      <c r="B6" s="453">
        <v>2</v>
      </c>
      <c r="C6" s="466">
        <v>208913</v>
      </c>
      <c r="D6" s="467">
        <f t="shared" si="0"/>
        <v>0</v>
      </c>
      <c r="F6" s="469"/>
      <c r="G6" s="469"/>
      <c r="H6" s="469"/>
    </row>
    <row r="7" spans="1:8" ht="12.75" customHeight="1" x14ac:dyDescent="0.2">
      <c r="A7" s="468">
        <f>'GEN INFO'!C28+'GEN INFO'!C40</f>
        <v>0</v>
      </c>
      <c r="B7" s="453">
        <v>3</v>
      </c>
      <c r="C7" s="466">
        <v>270266</v>
      </c>
      <c r="D7" s="467">
        <f t="shared" si="0"/>
        <v>0</v>
      </c>
      <c r="F7" s="469"/>
      <c r="G7" s="469"/>
      <c r="H7" s="469"/>
    </row>
    <row r="8" spans="1:8" x14ac:dyDescent="0.2">
      <c r="A8" s="468">
        <f>'GEN INFO'!C29+'GEN INFO'!C41</f>
        <v>0</v>
      </c>
      <c r="B8" s="453">
        <v>4</v>
      </c>
      <c r="C8" s="466">
        <v>296666</v>
      </c>
      <c r="D8" s="467">
        <f t="shared" si="0"/>
        <v>0</v>
      </c>
      <c r="F8" s="469"/>
      <c r="G8" s="469"/>
      <c r="H8" s="469"/>
    </row>
    <row r="9" spans="1:8" x14ac:dyDescent="0.2">
      <c r="A9" s="468">
        <f>'GEN INFO'!C30+'GEN INFO'!C42</f>
        <v>0</v>
      </c>
      <c r="B9" s="453">
        <v>5</v>
      </c>
      <c r="C9" s="466">
        <v>296666</v>
      </c>
      <c r="D9" s="467">
        <f t="shared" ref="D9" si="1">A9*C9</f>
        <v>0</v>
      </c>
      <c r="F9" s="469"/>
      <c r="G9" s="469"/>
      <c r="H9" s="469"/>
    </row>
    <row r="10" spans="1:8" x14ac:dyDescent="0.2">
      <c r="A10" s="451">
        <f>SUM(A4:A9)</f>
        <v>0</v>
      </c>
      <c r="F10" s="469"/>
      <c r="G10" s="469"/>
      <c r="H10" s="469"/>
    </row>
    <row r="11" spans="1:8" ht="6" customHeight="1" x14ac:dyDescent="0.2"/>
    <row r="12" spans="1:8" x14ac:dyDescent="0.2">
      <c r="A12" s="949" t="s">
        <v>743</v>
      </c>
      <c r="B12" s="950"/>
      <c r="C12" s="950"/>
      <c r="D12" s="471">
        <f>SUM(D4:D9)</f>
        <v>0</v>
      </c>
    </row>
    <row r="14" spans="1:8" x14ac:dyDescent="0.2">
      <c r="A14" s="949" t="s">
        <v>762</v>
      </c>
      <c r="B14" s="950"/>
      <c r="C14" s="951"/>
      <c r="D14" s="471">
        <f>SOURCES!D11</f>
        <v>0</v>
      </c>
    </row>
  </sheetData>
  <sheetProtection algorithmName="SHA-512" hashValue="+kLDEu+b7hW+h1SywAl+vB4CLQC6mlmBVRf5XM33jLIKdvoxepZrDU75orbykw8fI7t7mo7bBkE9+X097bg68A==" saltValue="3xUUirFk0SBWW8adptzW4Q==" spinCount="100000" sheet="1" objects="1" scenarios="1"/>
  <mergeCells count="3">
    <mergeCell ref="A1:D1"/>
    <mergeCell ref="A12:C12"/>
    <mergeCell ref="A14:C14"/>
  </mergeCells>
  <conditionalFormatting sqref="D14">
    <cfRule type="cellIs" dxfId="50" priority="1" operator="greaterThan">
      <formula>$D$12</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G55"/>
  <sheetViews>
    <sheetView showGridLines="0" view="pageBreakPreview" zoomScaleNormal="110" zoomScaleSheetLayoutView="100" workbookViewId="0">
      <selection activeCell="E33" sqref="E33"/>
    </sheetView>
  </sheetViews>
  <sheetFormatPr defaultColWidth="9" defaultRowHeight="12.75" x14ac:dyDescent="0.2"/>
  <cols>
    <col min="1" max="3" width="8.625" style="6" customWidth="1"/>
    <col min="4" max="7" width="15.75" style="6" customWidth="1"/>
    <col min="8" max="16384" width="9" style="6"/>
  </cols>
  <sheetData>
    <row r="1" spans="1:7" s="233" customFormat="1" ht="21.95" customHeight="1" x14ac:dyDescent="0.2">
      <c r="A1" s="745" t="s">
        <v>383</v>
      </c>
      <c r="B1" s="745"/>
      <c r="C1" s="745"/>
      <c r="D1" s="745"/>
      <c r="E1" s="745"/>
      <c r="F1" s="745"/>
      <c r="G1" s="745"/>
    </row>
    <row r="2" spans="1:7" s="233" customFormat="1" ht="12" customHeight="1" x14ac:dyDescent="0.2">
      <c r="A2" s="958"/>
      <c r="B2" s="958"/>
      <c r="C2" s="958"/>
      <c r="D2" s="958"/>
      <c r="E2" s="958"/>
      <c r="F2" s="958"/>
      <c r="G2" s="958"/>
    </row>
    <row r="3" spans="1:7" ht="12" customHeight="1" x14ac:dyDescent="0.2">
      <c r="A3" s="959" t="s">
        <v>384</v>
      </c>
      <c r="B3" s="960"/>
      <c r="C3" s="960"/>
      <c r="D3" s="245" t="s">
        <v>427</v>
      </c>
      <c r="E3" s="245" t="s">
        <v>426</v>
      </c>
      <c r="F3" s="245" t="s">
        <v>429</v>
      </c>
      <c r="G3" s="246" t="s">
        <v>428</v>
      </c>
    </row>
    <row r="4" spans="1:7" s="3" customFormat="1" ht="12" customHeight="1" x14ac:dyDescent="0.2">
      <c r="A4" s="736" t="s">
        <v>389</v>
      </c>
      <c r="B4" s="736"/>
      <c r="C4" s="736"/>
      <c r="D4" s="355">
        <v>0</v>
      </c>
      <c r="E4" s="355">
        <v>0</v>
      </c>
      <c r="F4" s="272">
        <f>D4+E4</f>
        <v>0</v>
      </c>
      <c r="G4" s="244" t="s">
        <v>186</v>
      </c>
    </row>
    <row r="5" spans="1:7" s="3" customFormat="1" ht="12" customHeight="1" x14ac:dyDescent="0.2">
      <c r="A5" s="705" t="s">
        <v>390</v>
      </c>
      <c r="B5" s="705"/>
      <c r="C5" s="705"/>
      <c r="D5" s="355">
        <v>0</v>
      </c>
      <c r="E5" s="355">
        <v>0</v>
      </c>
      <c r="F5" s="272">
        <f t="shared" ref="F5:F12" si="0">D5+E5</f>
        <v>0</v>
      </c>
      <c r="G5" s="244" t="s">
        <v>186</v>
      </c>
    </row>
    <row r="6" spans="1:7" s="3" customFormat="1" ht="12" customHeight="1" x14ac:dyDescent="0.2">
      <c r="A6" s="705" t="s">
        <v>392</v>
      </c>
      <c r="B6" s="705"/>
      <c r="C6" s="705"/>
      <c r="D6" s="355">
        <v>0</v>
      </c>
      <c r="E6" s="355">
        <v>0</v>
      </c>
      <c r="F6" s="272">
        <f t="shared" si="0"/>
        <v>0</v>
      </c>
      <c r="G6" s="244" t="s">
        <v>186</v>
      </c>
    </row>
    <row r="7" spans="1:7" s="3" customFormat="1" ht="12" customHeight="1" x14ac:dyDescent="0.2">
      <c r="A7" s="705" t="s">
        <v>393</v>
      </c>
      <c r="B7" s="705"/>
      <c r="C7" s="705"/>
      <c r="D7" s="355">
        <v>0</v>
      </c>
      <c r="E7" s="355">
        <v>0</v>
      </c>
      <c r="F7" s="272">
        <f t="shared" si="0"/>
        <v>0</v>
      </c>
      <c r="G7" s="244" t="s">
        <v>186</v>
      </c>
    </row>
    <row r="8" spans="1:7" s="3" customFormat="1" ht="12" customHeight="1" x14ac:dyDescent="0.2">
      <c r="A8" s="705" t="s">
        <v>394</v>
      </c>
      <c r="B8" s="705"/>
      <c r="C8" s="705"/>
      <c r="D8" s="355">
        <v>0</v>
      </c>
      <c r="E8" s="355">
        <v>0</v>
      </c>
      <c r="F8" s="272">
        <f t="shared" si="0"/>
        <v>0</v>
      </c>
      <c r="G8" s="244" t="s">
        <v>186</v>
      </c>
    </row>
    <row r="9" spans="1:7" s="3" customFormat="1" ht="12" customHeight="1" x14ac:dyDescent="0.2">
      <c r="A9" s="705" t="s">
        <v>680</v>
      </c>
      <c r="B9" s="705"/>
      <c r="C9" s="705"/>
      <c r="D9" s="355">
        <v>0</v>
      </c>
      <c r="E9" s="355">
        <v>0</v>
      </c>
      <c r="F9" s="272">
        <f t="shared" si="0"/>
        <v>0</v>
      </c>
      <c r="G9" s="244" t="s">
        <v>186</v>
      </c>
    </row>
    <row r="10" spans="1:7" s="519" customFormat="1" ht="12" customHeight="1" x14ac:dyDescent="0.2">
      <c r="A10" s="705" t="s">
        <v>651</v>
      </c>
      <c r="B10" s="705"/>
      <c r="C10" s="705"/>
      <c r="D10" s="355">
        <v>0</v>
      </c>
      <c r="E10" s="355">
        <v>0</v>
      </c>
      <c r="F10" s="272">
        <f t="shared" ref="F10" si="1">D10+E10</f>
        <v>0</v>
      </c>
      <c r="G10" s="244" t="s">
        <v>186</v>
      </c>
    </row>
    <row r="11" spans="1:7" s="3" customFormat="1" ht="12" customHeight="1" x14ac:dyDescent="0.2">
      <c r="A11" s="185" t="s">
        <v>395</v>
      </c>
      <c r="B11" s="740" t="s">
        <v>388</v>
      </c>
      <c r="C11" s="952"/>
      <c r="D11" s="355">
        <v>0</v>
      </c>
      <c r="E11" s="355">
        <v>0</v>
      </c>
      <c r="F11" s="272">
        <f t="shared" si="0"/>
        <v>0</v>
      </c>
      <c r="G11" s="244" t="s">
        <v>186</v>
      </c>
    </row>
    <row r="12" spans="1:7" s="3" customFormat="1" ht="12" customHeight="1" x14ac:dyDescent="0.2">
      <c r="A12" s="185" t="s">
        <v>395</v>
      </c>
      <c r="B12" s="740" t="s">
        <v>388</v>
      </c>
      <c r="C12" s="952"/>
      <c r="D12" s="355">
        <v>0</v>
      </c>
      <c r="E12" s="355">
        <v>0</v>
      </c>
      <c r="F12" s="272">
        <f t="shared" si="0"/>
        <v>0</v>
      </c>
      <c r="G12" s="244" t="s">
        <v>186</v>
      </c>
    </row>
    <row r="13" spans="1:7" s="3" customFormat="1" ht="12" customHeight="1" x14ac:dyDescent="0.2">
      <c r="A13" s="953" t="s">
        <v>385</v>
      </c>
      <c r="B13" s="953"/>
      <c r="C13" s="953"/>
      <c r="D13" s="243">
        <f>SUM(D4:D12)</f>
        <v>0</v>
      </c>
      <c r="E13" s="243">
        <f>SUM(E4:E12)</f>
        <v>0</v>
      </c>
      <c r="F13" s="243">
        <f>SUM(F4:F12)</f>
        <v>0</v>
      </c>
      <c r="G13" s="247"/>
    </row>
    <row r="14" spans="1:7" s="3" customFormat="1" ht="12" customHeight="1" x14ac:dyDescent="0.2">
      <c r="A14" s="954"/>
      <c r="B14" s="954"/>
      <c r="C14" s="954"/>
    </row>
    <row r="15" spans="1:7" s="3" customFormat="1" ht="12" customHeight="1" x14ac:dyDescent="0.2">
      <c r="A15" s="955" t="s">
        <v>386</v>
      </c>
      <c r="B15" s="956"/>
      <c r="C15" s="957"/>
      <c r="D15" s="245" t="s">
        <v>427</v>
      </c>
      <c r="E15" s="245" t="s">
        <v>426</v>
      </c>
      <c r="F15" s="245" t="s">
        <v>429</v>
      </c>
      <c r="G15" s="246" t="s">
        <v>428</v>
      </c>
    </row>
    <row r="16" spans="1:7" s="3" customFormat="1" ht="12" customHeight="1" x14ac:dyDescent="0.2">
      <c r="A16" s="705" t="s">
        <v>391</v>
      </c>
      <c r="B16" s="705"/>
      <c r="C16" s="705"/>
      <c r="D16" s="355">
        <v>0</v>
      </c>
      <c r="E16" s="355">
        <v>0</v>
      </c>
      <c r="F16" s="272">
        <f>D16+E16</f>
        <v>0</v>
      </c>
      <c r="G16" s="272">
        <f>IF('GEN INFO'!$K$26=0,0,F16/'GEN INFO'!$K$26)</f>
        <v>0</v>
      </c>
    </row>
    <row r="17" spans="1:7" s="3" customFormat="1" ht="12" customHeight="1" x14ac:dyDescent="0.2">
      <c r="A17" s="705" t="s">
        <v>681</v>
      </c>
      <c r="B17" s="705"/>
      <c r="C17" s="705"/>
      <c r="D17" s="355">
        <v>0</v>
      </c>
      <c r="E17" s="355">
        <v>0</v>
      </c>
      <c r="F17" s="272">
        <f t="shared" ref="F17:F48" si="2">D17+E17</f>
        <v>0</v>
      </c>
      <c r="G17" s="272">
        <f>IF('GEN INFO'!$K$26=0,0,F17/'GEN INFO'!$K$26)</f>
        <v>0</v>
      </c>
    </row>
    <row r="18" spans="1:7" s="3" customFormat="1" ht="12" customHeight="1" x14ac:dyDescent="0.2">
      <c r="A18" s="705" t="s">
        <v>396</v>
      </c>
      <c r="B18" s="705"/>
      <c r="C18" s="705"/>
      <c r="D18" s="355">
        <v>0</v>
      </c>
      <c r="E18" s="355">
        <v>0</v>
      </c>
      <c r="F18" s="272">
        <f t="shared" si="2"/>
        <v>0</v>
      </c>
      <c r="G18" s="272">
        <f>IF('GEN INFO'!$K$26=0,0,F18/'GEN INFO'!$K$26)</f>
        <v>0</v>
      </c>
    </row>
    <row r="19" spans="1:7" s="3" customFormat="1" ht="12" customHeight="1" x14ac:dyDescent="0.2">
      <c r="A19" s="705" t="s">
        <v>397</v>
      </c>
      <c r="B19" s="705"/>
      <c r="C19" s="705"/>
      <c r="D19" s="355">
        <v>0</v>
      </c>
      <c r="E19" s="355">
        <v>0</v>
      </c>
      <c r="F19" s="272">
        <f t="shared" si="2"/>
        <v>0</v>
      </c>
      <c r="G19" s="272">
        <f>IF('GEN INFO'!$K$26=0,0,F19/'GEN INFO'!$K$26)</f>
        <v>0</v>
      </c>
    </row>
    <row r="20" spans="1:7" s="3" customFormat="1" ht="12" customHeight="1" x14ac:dyDescent="0.2">
      <c r="A20" s="705" t="s">
        <v>398</v>
      </c>
      <c r="B20" s="705"/>
      <c r="C20" s="705"/>
      <c r="D20" s="355">
        <v>0</v>
      </c>
      <c r="E20" s="355">
        <v>0</v>
      </c>
      <c r="F20" s="272">
        <f t="shared" si="2"/>
        <v>0</v>
      </c>
      <c r="G20" s="272">
        <f>IF('GEN INFO'!$K$26=0,0,F20/'GEN INFO'!$K$26)</f>
        <v>0</v>
      </c>
    </row>
    <row r="21" spans="1:7" s="3" customFormat="1" ht="12" customHeight="1" x14ac:dyDescent="0.2">
      <c r="A21" s="705" t="s">
        <v>399</v>
      </c>
      <c r="B21" s="705"/>
      <c r="C21" s="705"/>
      <c r="D21" s="355">
        <v>0</v>
      </c>
      <c r="E21" s="355">
        <v>0</v>
      </c>
      <c r="F21" s="272">
        <f t="shared" si="2"/>
        <v>0</v>
      </c>
      <c r="G21" s="272">
        <f>IF('GEN INFO'!$K$26=0,0,F21/'GEN INFO'!$K$26)</f>
        <v>0</v>
      </c>
    </row>
    <row r="22" spans="1:7" s="3" customFormat="1" ht="12" customHeight="1" x14ac:dyDescent="0.2">
      <c r="A22" s="705" t="s">
        <v>400</v>
      </c>
      <c r="B22" s="705"/>
      <c r="C22" s="705"/>
      <c r="D22" s="355">
        <v>0</v>
      </c>
      <c r="E22" s="355">
        <v>0</v>
      </c>
      <c r="F22" s="272">
        <f t="shared" si="2"/>
        <v>0</v>
      </c>
      <c r="G22" s="272">
        <f>IF('GEN INFO'!$K$26=0,0,F22/'GEN INFO'!$K$26)</f>
        <v>0</v>
      </c>
    </row>
    <row r="23" spans="1:7" s="3" customFormat="1" ht="12" customHeight="1" x14ac:dyDescent="0.2">
      <c r="A23" s="705" t="s">
        <v>401</v>
      </c>
      <c r="B23" s="705"/>
      <c r="C23" s="705"/>
      <c r="D23" s="355">
        <v>0</v>
      </c>
      <c r="E23" s="355">
        <v>0</v>
      </c>
      <c r="F23" s="272">
        <f t="shared" si="2"/>
        <v>0</v>
      </c>
      <c r="G23" s="272">
        <f>IF('GEN INFO'!$K$26=0,0,F23/'GEN INFO'!$K$26)</f>
        <v>0</v>
      </c>
    </row>
    <row r="24" spans="1:7" s="3" customFormat="1" ht="12" customHeight="1" x14ac:dyDescent="0.2">
      <c r="A24" s="705" t="s">
        <v>402</v>
      </c>
      <c r="B24" s="705"/>
      <c r="C24" s="705"/>
      <c r="D24" s="355">
        <v>0</v>
      </c>
      <c r="E24" s="355">
        <v>0</v>
      </c>
      <c r="F24" s="272">
        <f t="shared" si="2"/>
        <v>0</v>
      </c>
      <c r="G24" s="272">
        <f>IF('GEN INFO'!$K$26=0,0,F24/'GEN INFO'!$K$26)</f>
        <v>0</v>
      </c>
    </row>
    <row r="25" spans="1:7" s="3" customFormat="1" ht="12" customHeight="1" x14ac:dyDescent="0.2">
      <c r="A25" s="705" t="s">
        <v>403</v>
      </c>
      <c r="B25" s="705"/>
      <c r="C25" s="705"/>
      <c r="D25" s="355">
        <v>0</v>
      </c>
      <c r="E25" s="355">
        <v>0</v>
      </c>
      <c r="F25" s="272">
        <f t="shared" si="2"/>
        <v>0</v>
      </c>
      <c r="G25" s="272">
        <f>IF('GEN INFO'!$K$26=0,0,F25/'GEN INFO'!$K$26)</f>
        <v>0</v>
      </c>
    </row>
    <row r="26" spans="1:7" s="3" customFormat="1" ht="12" customHeight="1" x14ac:dyDescent="0.2">
      <c r="A26" s="705" t="s">
        <v>404</v>
      </c>
      <c r="B26" s="705"/>
      <c r="C26" s="705"/>
      <c r="D26" s="355">
        <v>0</v>
      </c>
      <c r="E26" s="355">
        <v>0</v>
      </c>
      <c r="F26" s="272">
        <f t="shared" si="2"/>
        <v>0</v>
      </c>
      <c r="G26" s="272">
        <f>IF('GEN INFO'!$K$26=0,0,F26/'GEN INFO'!$K$26)</f>
        <v>0</v>
      </c>
    </row>
    <row r="27" spans="1:7" s="3" customFormat="1" ht="12" customHeight="1" x14ac:dyDescent="0.2">
      <c r="A27" s="705" t="s">
        <v>405</v>
      </c>
      <c r="B27" s="705"/>
      <c r="C27" s="705"/>
      <c r="D27" s="355">
        <v>0</v>
      </c>
      <c r="E27" s="355">
        <v>0</v>
      </c>
      <c r="F27" s="272">
        <f t="shared" si="2"/>
        <v>0</v>
      </c>
      <c r="G27" s="272">
        <f>IF('GEN INFO'!$K$26=0,0,F27/'GEN INFO'!$K$26)</f>
        <v>0</v>
      </c>
    </row>
    <row r="28" spans="1:7" s="3" customFormat="1" ht="12" customHeight="1" x14ac:dyDescent="0.2">
      <c r="A28" s="705" t="s">
        <v>406</v>
      </c>
      <c r="B28" s="705"/>
      <c r="C28" s="705"/>
      <c r="D28" s="355">
        <v>0</v>
      </c>
      <c r="E28" s="355">
        <v>0</v>
      </c>
      <c r="F28" s="272">
        <f t="shared" si="2"/>
        <v>0</v>
      </c>
      <c r="G28" s="272">
        <f>IF('GEN INFO'!$K$26=0,0,F28/'GEN INFO'!$K$26)</f>
        <v>0</v>
      </c>
    </row>
    <row r="29" spans="1:7" s="3" customFormat="1" ht="12" customHeight="1" x14ac:dyDescent="0.2">
      <c r="A29" s="705" t="s">
        <v>407</v>
      </c>
      <c r="B29" s="705"/>
      <c r="C29" s="705"/>
      <c r="D29" s="355">
        <v>0</v>
      </c>
      <c r="E29" s="355">
        <v>0</v>
      </c>
      <c r="F29" s="272">
        <f t="shared" si="2"/>
        <v>0</v>
      </c>
      <c r="G29" s="272">
        <f>IF('GEN INFO'!$K$26=0,0,F29/'GEN INFO'!$K$26)</f>
        <v>0</v>
      </c>
    </row>
    <row r="30" spans="1:7" s="3" customFormat="1" ht="12" customHeight="1" x14ac:dyDescent="0.2">
      <c r="A30" s="705" t="s">
        <v>408</v>
      </c>
      <c r="B30" s="705"/>
      <c r="C30" s="705"/>
      <c r="D30" s="355">
        <v>0</v>
      </c>
      <c r="E30" s="355">
        <v>0</v>
      </c>
      <c r="F30" s="272">
        <f t="shared" si="2"/>
        <v>0</v>
      </c>
      <c r="G30" s="272">
        <f>IF('GEN INFO'!$K$26=0,0,F30/'GEN INFO'!$K$26)</f>
        <v>0</v>
      </c>
    </row>
    <row r="31" spans="1:7" ht="12" customHeight="1" x14ac:dyDescent="0.2">
      <c r="A31" s="705" t="s">
        <v>409</v>
      </c>
      <c r="B31" s="705"/>
      <c r="C31" s="705"/>
      <c r="D31" s="355">
        <v>0</v>
      </c>
      <c r="E31" s="355">
        <v>0</v>
      </c>
      <c r="F31" s="272">
        <f t="shared" si="2"/>
        <v>0</v>
      </c>
      <c r="G31" s="272">
        <f>IF('GEN INFO'!$K$26=0,0,F31/'GEN INFO'!$K$26)</f>
        <v>0</v>
      </c>
    </row>
    <row r="32" spans="1:7" ht="12" customHeight="1" x14ac:dyDescent="0.2">
      <c r="A32" s="705" t="s">
        <v>410</v>
      </c>
      <c r="B32" s="705"/>
      <c r="C32" s="705"/>
      <c r="D32" s="355">
        <v>0</v>
      </c>
      <c r="E32" s="355">
        <v>0</v>
      </c>
      <c r="F32" s="272">
        <f t="shared" si="2"/>
        <v>0</v>
      </c>
      <c r="G32" s="272">
        <f>IF('GEN INFO'!$K$26=0,0,F32/'GEN INFO'!$K$26)</f>
        <v>0</v>
      </c>
    </row>
    <row r="33" spans="1:7" ht="12" customHeight="1" x14ac:dyDescent="0.2">
      <c r="A33" s="705" t="s">
        <v>411</v>
      </c>
      <c r="B33" s="705"/>
      <c r="C33" s="705"/>
      <c r="D33" s="355">
        <v>0</v>
      </c>
      <c r="E33" s="355">
        <v>0</v>
      </c>
      <c r="F33" s="272">
        <f t="shared" si="2"/>
        <v>0</v>
      </c>
      <c r="G33" s="272">
        <f>IF('GEN INFO'!$K$26=0,0,F33/'GEN INFO'!$K$26)</f>
        <v>0</v>
      </c>
    </row>
    <row r="34" spans="1:7" ht="12" customHeight="1" x14ac:dyDescent="0.2">
      <c r="A34" s="705" t="s">
        <v>682</v>
      </c>
      <c r="B34" s="705"/>
      <c r="C34" s="705"/>
      <c r="D34" s="355">
        <v>0</v>
      </c>
      <c r="E34" s="355">
        <v>0</v>
      </c>
      <c r="F34" s="272">
        <f t="shared" si="2"/>
        <v>0</v>
      </c>
      <c r="G34" s="272">
        <f>IF('GEN INFO'!$K$26=0,0,F34/'GEN INFO'!$K$26)</f>
        <v>0</v>
      </c>
    </row>
    <row r="35" spans="1:7" ht="12" customHeight="1" x14ac:dyDescent="0.2">
      <c r="A35" s="705" t="s">
        <v>412</v>
      </c>
      <c r="B35" s="705"/>
      <c r="C35" s="705"/>
      <c r="D35" s="355">
        <v>0</v>
      </c>
      <c r="E35" s="355">
        <v>0</v>
      </c>
      <c r="F35" s="272">
        <f t="shared" si="2"/>
        <v>0</v>
      </c>
      <c r="G35" s="272">
        <f>IF('GEN INFO'!$K$26=0,0,F35/'GEN INFO'!$K$26)</f>
        <v>0</v>
      </c>
    </row>
    <row r="36" spans="1:7" ht="12" customHeight="1" x14ac:dyDescent="0.2">
      <c r="A36" s="705" t="s">
        <v>413</v>
      </c>
      <c r="B36" s="705"/>
      <c r="C36" s="705"/>
      <c r="D36" s="355">
        <v>0</v>
      </c>
      <c r="E36" s="355">
        <v>0</v>
      </c>
      <c r="F36" s="272">
        <f t="shared" si="2"/>
        <v>0</v>
      </c>
      <c r="G36" s="272">
        <f>IF('GEN INFO'!$K$26=0,0,F36/'GEN INFO'!$K$26)</f>
        <v>0</v>
      </c>
    </row>
    <row r="37" spans="1:7" ht="12" customHeight="1" x14ac:dyDescent="0.2">
      <c r="A37" s="705" t="s">
        <v>414</v>
      </c>
      <c r="B37" s="705"/>
      <c r="C37" s="705"/>
      <c r="D37" s="355">
        <v>0</v>
      </c>
      <c r="E37" s="355">
        <v>0</v>
      </c>
      <c r="F37" s="272">
        <f t="shared" si="2"/>
        <v>0</v>
      </c>
      <c r="G37" s="272">
        <f>IF('GEN INFO'!$K$26=0,0,F37/'GEN INFO'!$K$26)</f>
        <v>0</v>
      </c>
    </row>
    <row r="38" spans="1:7" ht="12" customHeight="1" x14ac:dyDescent="0.2">
      <c r="A38" s="705" t="s">
        <v>415</v>
      </c>
      <c r="B38" s="705"/>
      <c r="C38" s="705"/>
      <c r="D38" s="355">
        <v>0</v>
      </c>
      <c r="E38" s="355">
        <v>0</v>
      </c>
      <c r="F38" s="272">
        <f t="shared" si="2"/>
        <v>0</v>
      </c>
      <c r="G38" s="272">
        <f>IF('GEN INFO'!$K$26=0,0,F38/'GEN INFO'!$K$26)</f>
        <v>0</v>
      </c>
    </row>
    <row r="39" spans="1:7" ht="12" customHeight="1" x14ac:dyDescent="0.2">
      <c r="A39" s="681" t="s">
        <v>454</v>
      </c>
      <c r="B39" s="682"/>
      <c r="C39" s="683"/>
      <c r="D39" s="355">
        <v>0</v>
      </c>
      <c r="E39" s="355">
        <v>0</v>
      </c>
      <c r="F39" s="272">
        <f t="shared" si="2"/>
        <v>0</v>
      </c>
      <c r="G39" s="272">
        <f>IF('GEN INFO'!$K$26=0,0,F39/'GEN INFO'!$K$26)</f>
        <v>0</v>
      </c>
    </row>
    <row r="40" spans="1:7" ht="12" customHeight="1" x14ac:dyDescent="0.2">
      <c r="A40" s="705" t="s">
        <v>312</v>
      </c>
      <c r="B40" s="705"/>
      <c r="C40" s="705"/>
      <c r="D40" s="355">
        <v>0</v>
      </c>
      <c r="E40" s="355">
        <v>0</v>
      </c>
      <c r="F40" s="272">
        <f t="shared" si="2"/>
        <v>0</v>
      </c>
      <c r="G40" s="272">
        <f>IF('GEN INFO'!$K$26=0,0,F40/'GEN INFO'!$K$26)</f>
        <v>0</v>
      </c>
    </row>
    <row r="41" spans="1:7" ht="12" customHeight="1" x14ac:dyDescent="0.2">
      <c r="A41" s="705" t="s">
        <v>416</v>
      </c>
      <c r="B41" s="705"/>
      <c r="C41" s="705"/>
      <c r="D41" s="355">
        <v>0</v>
      </c>
      <c r="E41" s="355">
        <v>0</v>
      </c>
      <c r="F41" s="272">
        <f t="shared" si="2"/>
        <v>0</v>
      </c>
      <c r="G41" s="272">
        <f>IF('GEN INFO'!$K$26=0,0,F41/'GEN INFO'!$K$26)</f>
        <v>0</v>
      </c>
    </row>
    <row r="42" spans="1:7" ht="12" customHeight="1" x14ac:dyDescent="0.2">
      <c r="A42" s="705" t="s">
        <v>315</v>
      </c>
      <c r="B42" s="705"/>
      <c r="C42" s="705"/>
      <c r="D42" s="355">
        <v>0</v>
      </c>
      <c r="E42" s="355">
        <v>0</v>
      </c>
      <c r="F42" s="272">
        <f t="shared" si="2"/>
        <v>0</v>
      </c>
      <c r="G42" s="272">
        <f>IF('GEN INFO'!$K$26=0,0,F42/'GEN INFO'!$K$26)</f>
        <v>0</v>
      </c>
    </row>
    <row r="43" spans="1:7" ht="12" customHeight="1" x14ac:dyDescent="0.2">
      <c r="A43" s="705" t="s">
        <v>311</v>
      </c>
      <c r="B43" s="705"/>
      <c r="C43" s="705"/>
      <c r="D43" s="355">
        <v>0</v>
      </c>
      <c r="E43" s="355">
        <v>0</v>
      </c>
      <c r="F43" s="272">
        <f t="shared" si="2"/>
        <v>0</v>
      </c>
      <c r="G43" s="272">
        <f>IF('GEN INFO'!$K$26=0,0,F43/'GEN INFO'!$K$26)</f>
        <v>0</v>
      </c>
    </row>
    <row r="44" spans="1:7" ht="12" customHeight="1" x14ac:dyDescent="0.2">
      <c r="A44" s="705" t="s">
        <v>417</v>
      </c>
      <c r="B44" s="705"/>
      <c r="C44" s="705"/>
      <c r="D44" s="355">
        <v>0</v>
      </c>
      <c r="E44" s="355">
        <v>0</v>
      </c>
      <c r="F44" s="272">
        <f t="shared" si="2"/>
        <v>0</v>
      </c>
      <c r="G44" s="272">
        <f>IF('GEN INFO'!$K$26=0,0,F44/'GEN INFO'!$K$26)</f>
        <v>0</v>
      </c>
    </row>
    <row r="45" spans="1:7" ht="12" customHeight="1" x14ac:dyDescent="0.2">
      <c r="A45" s="705" t="s">
        <v>418</v>
      </c>
      <c r="B45" s="705"/>
      <c r="C45" s="705"/>
      <c r="D45" s="355">
        <v>0</v>
      </c>
      <c r="E45" s="355">
        <v>0</v>
      </c>
      <c r="F45" s="272">
        <f t="shared" si="2"/>
        <v>0</v>
      </c>
      <c r="G45" s="272">
        <f>IF('GEN INFO'!$K$26=0,0,F45/'GEN INFO'!$K$26)</f>
        <v>0</v>
      </c>
    </row>
    <row r="46" spans="1:7" ht="12" customHeight="1" x14ac:dyDescent="0.2">
      <c r="A46" s="705" t="s">
        <v>419</v>
      </c>
      <c r="B46" s="705"/>
      <c r="C46" s="705"/>
      <c r="D46" s="355">
        <v>0</v>
      </c>
      <c r="E46" s="355">
        <v>0</v>
      </c>
      <c r="F46" s="272">
        <f t="shared" si="2"/>
        <v>0</v>
      </c>
      <c r="G46" s="272">
        <f>IF('GEN INFO'!$K$26=0,0,F46/'GEN INFO'!$K$26)</f>
        <v>0</v>
      </c>
    </row>
    <row r="47" spans="1:7" ht="12" customHeight="1" x14ac:dyDescent="0.2">
      <c r="A47" s="185" t="s">
        <v>395</v>
      </c>
      <c r="B47" s="740" t="s">
        <v>388</v>
      </c>
      <c r="C47" s="952"/>
      <c r="D47" s="355">
        <v>0</v>
      </c>
      <c r="E47" s="355">
        <v>0</v>
      </c>
      <c r="F47" s="272">
        <f t="shared" si="2"/>
        <v>0</v>
      </c>
      <c r="G47" s="272">
        <f>IF('GEN INFO'!$K$26=0,0,F47/'GEN INFO'!$K$26)</f>
        <v>0</v>
      </c>
    </row>
    <row r="48" spans="1:7" ht="12" customHeight="1" x14ac:dyDescent="0.2">
      <c r="A48" s="185" t="s">
        <v>395</v>
      </c>
      <c r="B48" s="740" t="s">
        <v>388</v>
      </c>
      <c r="C48" s="952"/>
      <c r="D48" s="355">
        <v>0</v>
      </c>
      <c r="E48" s="355">
        <v>0</v>
      </c>
      <c r="F48" s="272">
        <f t="shared" si="2"/>
        <v>0</v>
      </c>
      <c r="G48" s="272">
        <f>IF('GEN INFO'!$K$26=0,0,F48/'GEN INFO'!$K$26)</f>
        <v>0</v>
      </c>
    </row>
    <row r="49" spans="1:7" s="3" customFormat="1" ht="12" customHeight="1" x14ac:dyDescent="0.2">
      <c r="A49" s="953" t="s">
        <v>387</v>
      </c>
      <c r="B49" s="953"/>
      <c r="C49" s="953"/>
      <c r="D49" s="243">
        <f>SUM(D16:D48)</f>
        <v>0</v>
      </c>
      <c r="E49" s="243">
        <f>SUM(E16:E48)</f>
        <v>0</v>
      </c>
      <c r="F49" s="243">
        <f>SUM(F16:F48)</f>
        <v>0</v>
      </c>
      <c r="G49" s="270">
        <f>IF('GEN INFO'!$K$26=0,0,F49/'GEN INFO'!$K$26)</f>
        <v>0</v>
      </c>
    </row>
    <row r="50" spans="1:7" ht="12" customHeight="1" x14ac:dyDescent="0.2"/>
    <row r="51" spans="1:7" ht="12" customHeight="1" x14ac:dyDescent="0.2">
      <c r="A51" s="959" t="s">
        <v>430</v>
      </c>
      <c r="B51" s="962"/>
      <c r="C51" s="962"/>
      <c r="D51" s="245" t="s">
        <v>427</v>
      </c>
      <c r="E51" s="245" t="s">
        <v>426</v>
      </c>
      <c r="F51" s="245" t="s">
        <v>429</v>
      </c>
      <c r="G51" s="246" t="s">
        <v>428</v>
      </c>
    </row>
    <row r="52" spans="1:7" ht="12" customHeight="1" x14ac:dyDescent="0.2">
      <c r="A52" s="736" t="s">
        <v>431</v>
      </c>
      <c r="B52" s="961"/>
      <c r="C52" s="961"/>
      <c r="D52" s="160">
        <f>D13</f>
        <v>0</v>
      </c>
      <c r="E52" s="160">
        <f>E13</f>
        <v>0</v>
      </c>
      <c r="F52" s="160">
        <f>F13</f>
        <v>0</v>
      </c>
      <c r="G52" s="287" t="s">
        <v>186</v>
      </c>
    </row>
    <row r="53" spans="1:7" ht="12" customHeight="1" x14ac:dyDescent="0.2">
      <c r="A53" s="741" t="s">
        <v>432</v>
      </c>
      <c r="B53" s="742"/>
      <c r="C53" s="743"/>
      <c r="D53" s="160">
        <f>D49</f>
        <v>0</v>
      </c>
      <c r="E53" s="160">
        <f>E49</f>
        <v>0</v>
      </c>
      <c r="F53" s="160">
        <f>F49</f>
        <v>0</v>
      </c>
      <c r="G53" s="287" t="s">
        <v>186</v>
      </c>
    </row>
    <row r="54" spans="1:7" ht="12" customHeight="1" x14ac:dyDescent="0.2">
      <c r="A54" s="736" t="s">
        <v>433</v>
      </c>
      <c r="B54" s="961"/>
      <c r="C54" s="961"/>
      <c r="D54" s="144">
        <f>SUM(D52:D53)</f>
        <v>0</v>
      </c>
      <c r="E54" s="144">
        <f>SUM(E52:E53)</f>
        <v>0</v>
      </c>
      <c r="F54" s="144">
        <f>SUM(F52:F53)</f>
        <v>0</v>
      </c>
      <c r="G54" s="287" t="s">
        <v>186</v>
      </c>
    </row>
    <row r="55" spans="1:7" x14ac:dyDescent="0.2">
      <c r="A55" s="736" t="s">
        <v>434</v>
      </c>
      <c r="B55" s="736"/>
      <c r="C55" s="736"/>
      <c r="D55" s="144">
        <f>IF('GEN INFO'!J43=0,0,D54/'GEN INFO'!J43)</f>
        <v>0</v>
      </c>
      <c r="E55" s="144">
        <f>IF('GEN INFO'!J31=0,0,E54/'GEN INFO'!J31)</f>
        <v>0</v>
      </c>
      <c r="F55" s="144">
        <f>IF('GEN INFO'!K26=0,0,F54/'GEN INFO'!K26)</f>
        <v>0</v>
      </c>
      <c r="G55" s="160">
        <f>G49</f>
        <v>0</v>
      </c>
    </row>
  </sheetData>
  <sheetProtection algorithmName="SHA-512" hashValue="T+bcjQ/S6YibHtRu6PfW9jnytn51HACAPylFYFvinoIhekK6ec7791rUzvlu7U65Uz/aWvHGV71EaluKMmetNw==" saltValue="a0JXRXa7TtS9PnKA4N4m1g==" spinCount="100000" sheet="1" objects="1" scenarios="1"/>
  <mergeCells count="54">
    <mergeCell ref="A38:C38"/>
    <mergeCell ref="A40:C40"/>
    <mergeCell ref="A41:C41"/>
    <mergeCell ref="A39:C39"/>
    <mergeCell ref="A51:C51"/>
    <mergeCell ref="A45:C45"/>
    <mergeCell ref="A46:C46"/>
    <mergeCell ref="A42:C42"/>
    <mergeCell ref="A43:C43"/>
    <mergeCell ref="A44:C44"/>
    <mergeCell ref="A52:C52"/>
    <mergeCell ref="A55:C55"/>
    <mergeCell ref="A53:C53"/>
    <mergeCell ref="A54:C54"/>
    <mergeCell ref="B47:C47"/>
    <mergeCell ref="B48:C48"/>
    <mergeCell ref="A49:C49"/>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1:G1"/>
    <mergeCell ref="A2:G2"/>
    <mergeCell ref="A3:C3"/>
    <mergeCell ref="A9:C9"/>
    <mergeCell ref="B11:C11"/>
    <mergeCell ref="A7:C7"/>
    <mergeCell ref="A8:C8"/>
    <mergeCell ref="A10:C10"/>
    <mergeCell ref="B12:C12"/>
    <mergeCell ref="A4:C4"/>
    <mergeCell ref="A5:C5"/>
    <mergeCell ref="A6:C6"/>
    <mergeCell ref="A28:C28"/>
    <mergeCell ref="A25:C25"/>
    <mergeCell ref="A17:C17"/>
    <mergeCell ref="A18:C18"/>
    <mergeCell ref="A19:C19"/>
    <mergeCell ref="A13:C13"/>
    <mergeCell ref="A14:C14"/>
    <mergeCell ref="A15:C15"/>
    <mergeCell ref="A16:C16"/>
  </mergeCells>
  <printOptions horizontalCentered="1"/>
  <pageMargins left="0.25" right="0.25" top="0.5" bottom="0.25" header="0.3" footer="0.13"/>
  <pageSetup firstPageNumber="8"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5" operator="lessThan" id="{FA717B8B-7326-4A57-89C7-77F39CFEDC85}">
            <xm:f>'GEN INFO'!$K$26*500</xm:f>
            <x14:dxf>
              <font>
                <color rgb="FF9C0006"/>
              </font>
              <fill>
                <patternFill>
                  <bgColor rgb="FFFFC7CE"/>
                </patternFill>
              </fill>
            </x14:dxf>
          </x14:cfRule>
          <xm:sqref>F7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O62"/>
  <sheetViews>
    <sheetView showGridLines="0" view="pageBreakPreview" topLeftCell="A22" zoomScaleNormal="105" zoomScaleSheetLayoutView="100" workbookViewId="0">
      <selection activeCell="H61" sqref="H61"/>
    </sheetView>
  </sheetViews>
  <sheetFormatPr defaultColWidth="9" defaultRowHeight="12.75" x14ac:dyDescent="0.2"/>
  <cols>
    <col min="1" max="1" width="9" style="6"/>
    <col min="2" max="2" width="10.125" style="6" customWidth="1"/>
    <col min="3" max="3" width="9" style="6"/>
    <col min="4" max="5" width="9" style="6" customWidth="1"/>
    <col min="6" max="6" width="9" style="6"/>
    <col min="7" max="7" width="6.5" style="6" customWidth="1"/>
    <col min="8" max="13" width="9" style="6"/>
    <col min="14" max="14" width="5.5" style="6" customWidth="1"/>
    <col min="15" max="15" width="11.125" style="6" bestFit="1" customWidth="1"/>
    <col min="16" max="16384" width="9" style="6"/>
  </cols>
  <sheetData>
    <row r="1" spans="1:13" s="189" customFormat="1" ht="18" x14ac:dyDescent="0.2">
      <c r="A1" s="745" t="s">
        <v>112</v>
      </c>
      <c r="B1" s="745"/>
      <c r="C1" s="745"/>
      <c r="D1" s="745"/>
      <c r="E1" s="745"/>
      <c r="F1" s="745"/>
      <c r="G1" s="745"/>
      <c r="H1" s="745"/>
      <c r="I1" s="745"/>
      <c r="J1" s="745"/>
      <c r="K1" s="745"/>
      <c r="L1" s="745"/>
      <c r="M1" s="745"/>
    </row>
    <row r="2" spans="1:13" s="189" customFormat="1" ht="12" customHeight="1" x14ac:dyDescent="0.2">
      <c r="A2" s="978" t="s">
        <v>113</v>
      </c>
      <c r="B2" s="978"/>
      <c r="C2" s="978"/>
      <c r="D2" s="978"/>
      <c r="E2" s="978"/>
      <c r="F2" s="978"/>
      <c r="G2" s="978"/>
      <c r="H2" s="978"/>
      <c r="I2" s="978"/>
      <c r="J2" s="978"/>
      <c r="K2" s="978"/>
      <c r="L2" s="978"/>
      <c r="M2" s="978"/>
    </row>
    <row r="3" spans="1:13" s="189" customFormat="1" ht="9" customHeight="1" x14ac:dyDescent="0.2">
      <c r="A3" s="278"/>
      <c r="B3" s="278"/>
      <c r="C3" s="278"/>
      <c r="D3" s="278"/>
      <c r="E3" s="278"/>
      <c r="F3" s="278"/>
      <c r="G3" s="278"/>
      <c r="H3" s="278"/>
      <c r="I3" s="278"/>
      <c r="J3" s="278"/>
      <c r="K3" s="278"/>
      <c r="L3" s="278"/>
      <c r="M3" s="278"/>
    </row>
    <row r="4" spans="1:13" x14ac:dyDescent="0.2">
      <c r="A4" s="26" t="s">
        <v>286</v>
      </c>
      <c r="H4" s="26" t="s">
        <v>288</v>
      </c>
    </row>
    <row r="5" spans="1:13" ht="13.15" customHeight="1" x14ac:dyDescent="0.2">
      <c r="A5" s="747" t="s">
        <v>459</v>
      </c>
      <c r="B5" s="748"/>
      <c r="C5" s="748"/>
      <c r="D5" s="968"/>
      <c r="E5" s="273"/>
      <c r="F5" s="354">
        <v>0</v>
      </c>
      <c r="G5" s="3"/>
      <c r="H5" s="749" t="s">
        <v>677</v>
      </c>
      <c r="I5" s="847"/>
      <c r="J5" s="847"/>
      <c r="K5" s="359">
        <f>SOURCES!H12</f>
        <v>0</v>
      </c>
      <c r="L5" s="273"/>
      <c r="M5" s="354">
        <v>0</v>
      </c>
    </row>
    <row r="6" spans="1:13" x14ac:dyDescent="0.2">
      <c r="A6" s="747" t="s">
        <v>358</v>
      </c>
      <c r="B6" s="748"/>
      <c r="C6" s="748"/>
      <c r="D6" s="968"/>
      <c r="E6" s="273"/>
      <c r="F6" s="354">
        <v>0</v>
      </c>
      <c r="G6" s="3"/>
      <c r="H6" s="749" t="s">
        <v>108</v>
      </c>
      <c r="I6" s="847"/>
      <c r="J6" s="847"/>
      <c r="K6" s="847"/>
      <c r="L6" s="29"/>
      <c r="M6" s="152">
        <f>SUM(L7:L10)</f>
        <v>0</v>
      </c>
    </row>
    <row r="7" spans="1:13" x14ac:dyDescent="0.2">
      <c r="A7" s="747" t="s">
        <v>359</v>
      </c>
      <c r="B7" s="748"/>
      <c r="C7" s="748"/>
      <c r="D7" s="968"/>
      <c r="E7" s="273"/>
      <c r="F7" s="354">
        <v>0</v>
      </c>
      <c r="G7" s="3"/>
      <c r="H7" s="971" t="s">
        <v>684</v>
      </c>
      <c r="I7" s="972"/>
      <c r="J7" s="972"/>
      <c r="K7" s="517">
        <f>M39*0.02</f>
        <v>0</v>
      </c>
      <c r="L7" s="354">
        <v>0</v>
      </c>
      <c r="M7" s="29"/>
    </row>
    <row r="8" spans="1:13" x14ac:dyDescent="0.2">
      <c r="A8" s="747" t="s">
        <v>360</v>
      </c>
      <c r="B8" s="748"/>
      <c r="C8" s="748"/>
      <c r="D8" s="968"/>
      <c r="E8" s="273"/>
      <c r="F8" s="354">
        <v>0</v>
      </c>
      <c r="G8" s="3"/>
      <c r="H8" s="971" t="s">
        <v>685</v>
      </c>
      <c r="I8" s="972"/>
      <c r="J8" s="972"/>
      <c r="K8" s="517">
        <f>IF(F24=0,0,((F24-10000)*0.02))</f>
        <v>0</v>
      </c>
      <c r="L8" s="516">
        <v>0</v>
      </c>
      <c r="M8" s="29"/>
    </row>
    <row r="9" spans="1:13" x14ac:dyDescent="0.2">
      <c r="A9" s="747" t="s">
        <v>361</v>
      </c>
      <c r="B9" s="748"/>
      <c r="C9" s="748"/>
      <c r="D9" s="968"/>
      <c r="E9" s="273"/>
      <c r="F9" s="354">
        <v>0</v>
      </c>
      <c r="G9" s="3"/>
      <c r="H9" s="963" t="s">
        <v>647</v>
      </c>
      <c r="I9" s="969"/>
      <c r="J9" s="969"/>
      <c r="K9" s="970"/>
      <c r="L9" s="354">
        <v>0</v>
      </c>
      <c r="M9" s="29"/>
    </row>
    <row r="10" spans="1:13" x14ac:dyDescent="0.2">
      <c r="A10" s="747" t="s">
        <v>686</v>
      </c>
      <c r="B10" s="748"/>
      <c r="C10" s="748"/>
      <c r="D10" s="968"/>
      <c r="E10" s="273"/>
      <c r="F10" s="354">
        <v>0</v>
      </c>
      <c r="G10" s="3"/>
      <c r="H10" s="559" t="s">
        <v>33</v>
      </c>
      <c r="I10" s="834" t="s">
        <v>388</v>
      </c>
      <c r="J10" s="834"/>
      <c r="K10" s="740"/>
      <c r="L10" s="516">
        <v>0</v>
      </c>
      <c r="M10" s="510"/>
    </row>
    <row r="11" spans="1:13" x14ac:dyDescent="0.2">
      <c r="A11" s="560" t="s">
        <v>750</v>
      </c>
      <c r="B11" s="703" t="s">
        <v>458</v>
      </c>
      <c r="C11" s="974"/>
      <c r="D11" s="975"/>
      <c r="E11" s="273"/>
      <c r="F11" s="354">
        <v>0</v>
      </c>
      <c r="G11" s="3"/>
      <c r="H11" s="749" t="s">
        <v>294</v>
      </c>
      <c r="I11" s="973"/>
      <c r="J11" s="973"/>
      <c r="K11" s="973"/>
      <c r="L11" s="29"/>
      <c r="M11" s="354">
        <v>0</v>
      </c>
    </row>
    <row r="12" spans="1:13" x14ac:dyDescent="0.2">
      <c r="A12" s="256" t="s">
        <v>751</v>
      </c>
      <c r="B12" s="703" t="s">
        <v>458</v>
      </c>
      <c r="C12" s="974"/>
      <c r="D12" s="975"/>
      <c r="E12" s="273"/>
      <c r="F12" s="354">
        <v>0</v>
      </c>
      <c r="G12" s="3"/>
      <c r="H12" s="509" t="s">
        <v>109</v>
      </c>
      <c r="I12" s="511"/>
      <c r="J12" s="511"/>
      <c r="K12" s="360">
        <f>SOURCES!I12+SOURCES!H22</f>
        <v>0</v>
      </c>
      <c r="L12" s="510"/>
      <c r="M12" s="354">
        <v>0</v>
      </c>
    </row>
    <row r="13" spans="1:13" x14ac:dyDescent="0.2">
      <c r="A13" s="965" t="s">
        <v>123</v>
      </c>
      <c r="B13" s="966"/>
      <c r="C13" s="966"/>
      <c r="D13" s="966"/>
      <c r="E13" s="967"/>
      <c r="F13" s="271">
        <f>ROUND((SUM(F5:F12)),0)</f>
        <v>0</v>
      </c>
      <c r="G13" s="3"/>
      <c r="H13" s="509" t="s">
        <v>110</v>
      </c>
      <c r="I13" s="511"/>
      <c r="J13" s="511"/>
      <c r="K13" s="360">
        <f>SOURCES!I41+SOURCES!I52</f>
        <v>0</v>
      </c>
      <c r="L13" s="510"/>
      <c r="M13" s="354">
        <v>0</v>
      </c>
    </row>
    <row r="14" spans="1:13" x14ac:dyDescent="0.2">
      <c r="G14" s="3"/>
      <c r="H14" s="507" t="s">
        <v>295</v>
      </c>
      <c r="I14" s="508"/>
      <c r="J14" s="508"/>
      <c r="K14" s="508"/>
      <c r="L14" s="510"/>
      <c r="M14" s="354">
        <v>0</v>
      </c>
    </row>
    <row r="15" spans="1:13" x14ac:dyDescent="0.2">
      <c r="A15" s="535" t="s">
        <v>136</v>
      </c>
      <c r="E15" s="527"/>
      <c r="F15" s="527"/>
      <c r="G15" s="3"/>
      <c r="H15" s="509" t="s">
        <v>296</v>
      </c>
      <c r="I15" s="511"/>
      <c r="J15" s="511"/>
      <c r="K15" s="511"/>
      <c r="L15" s="510"/>
      <c r="M15" s="354">
        <v>0</v>
      </c>
    </row>
    <row r="16" spans="1:13" x14ac:dyDescent="0.2">
      <c r="A16" s="525" t="s">
        <v>106</v>
      </c>
      <c r="B16" s="526"/>
      <c r="C16" s="526"/>
      <c r="D16" s="526"/>
      <c r="E16" s="277">
        <f>'COST SUMMARY'!F53</f>
        <v>0</v>
      </c>
      <c r="F16" s="524"/>
      <c r="G16" s="3"/>
      <c r="H16" s="509" t="s">
        <v>297</v>
      </c>
      <c r="I16" s="511"/>
      <c r="J16" s="511"/>
      <c r="K16" s="514"/>
      <c r="L16" s="510"/>
      <c r="M16" s="354">
        <v>0</v>
      </c>
    </row>
    <row r="17" spans="1:13" x14ac:dyDescent="0.2">
      <c r="A17" s="525" t="s">
        <v>445</v>
      </c>
      <c r="B17" s="529"/>
      <c r="C17" s="529"/>
      <c r="D17" s="529"/>
      <c r="E17" s="277">
        <f>'COST SUMMARY'!F52</f>
        <v>0</v>
      </c>
      <c r="F17" s="524"/>
      <c r="G17" s="3"/>
      <c r="H17" s="509" t="s">
        <v>298</v>
      </c>
      <c r="I17" s="511"/>
      <c r="J17" s="511"/>
      <c r="K17" s="511"/>
      <c r="L17" s="510"/>
      <c r="M17" s="354">
        <v>0</v>
      </c>
    </row>
    <row r="18" spans="1:13" ht="13.5" thickBot="1" x14ac:dyDescent="0.25">
      <c r="A18" s="525" t="s">
        <v>450</v>
      </c>
      <c r="B18" s="529"/>
      <c r="C18" s="529"/>
      <c r="D18" s="530"/>
      <c r="E18" s="524"/>
      <c r="F18" s="272">
        <f>E16+E17</f>
        <v>0</v>
      </c>
      <c r="G18" s="3"/>
      <c r="H18" s="509" t="s">
        <v>753</v>
      </c>
      <c r="I18" s="511"/>
      <c r="J18" s="511"/>
      <c r="K18" s="360">
        <f>SOURCES!D12*0.025</f>
        <v>0</v>
      </c>
      <c r="L18" s="510"/>
      <c r="M18" s="610">
        <f>IF(L19=0,L20,L19)</f>
        <v>0</v>
      </c>
    </row>
    <row r="19" spans="1:13" ht="13.5" thickBot="1" x14ac:dyDescent="0.25">
      <c r="A19" s="525" t="s">
        <v>446</v>
      </c>
      <c r="B19" s="526"/>
      <c r="C19" s="526"/>
      <c r="D19" s="445">
        <v>0</v>
      </c>
      <c r="E19" s="423"/>
      <c r="F19" s="272">
        <f>F18*D19</f>
        <v>0</v>
      </c>
      <c r="G19" s="3"/>
      <c r="H19" s="971" t="s">
        <v>533</v>
      </c>
      <c r="I19" s="972"/>
      <c r="J19" s="972"/>
      <c r="K19" s="360"/>
      <c r="L19" s="354">
        <v>0</v>
      </c>
      <c r="M19" s="610"/>
    </row>
    <row r="20" spans="1:13" ht="13.5" thickBot="1" x14ac:dyDescent="0.25">
      <c r="A20" s="274" t="s">
        <v>447</v>
      </c>
      <c r="B20" s="274"/>
      <c r="C20" s="275"/>
      <c r="D20" s="445">
        <v>0</v>
      </c>
      <c r="E20" s="423"/>
      <c r="F20" s="276">
        <f>(F18+F19)*D20</f>
        <v>0</v>
      </c>
      <c r="G20" s="3"/>
      <c r="H20" s="971" t="s">
        <v>754</v>
      </c>
      <c r="I20" s="972"/>
      <c r="J20" s="972"/>
      <c r="K20" s="360"/>
      <c r="L20" s="354">
        <v>0</v>
      </c>
      <c r="M20" s="610"/>
    </row>
    <row r="21" spans="1:13" ht="13.5" thickBot="1" x14ac:dyDescent="0.25">
      <c r="A21" s="525" t="s">
        <v>435</v>
      </c>
      <c r="B21" s="976" t="s">
        <v>458</v>
      </c>
      <c r="C21" s="976"/>
      <c r="D21" s="977"/>
      <c r="E21" s="273"/>
      <c r="F21" s="355">
        <v>0</v>
      </c>
      <c r="G21" s="3"/>
      <c r="H21" s="509" t="s">
        <v>302</v>
      </c>
      <c r="I21" s="511"/>
      <c r="J21" s="511"/>
      <c r="K21" s="445">
        <v>0</v>
      </c>
      <c r="L21" s="506"/>
      <c r="M21" s="152">
        <f>(F24-F21-F22)*K21</f>
        <v>0</v>
      </c>
    </row>
    <row r="22" spans="1:13" x14ac:dyDescent="0.2">
      <c r="A22" s="525" t="s">
        <v>448</v>
      </c>
      <c r="B22" s="976" t="s">
        <v>458</v>
      </c>
      <c r="C22" s="976"/>
      <c r="D22" s="977"/>
      <c r="E22" s="273"/>
      <c r="F22" s="355">
        <v>0</v>
      </c>
      <c r="G22" s="3"/>
      <c r="H22" s="971" t="s">
        <v>687</v>
      </c>
      <c r="I22" s="972"/>
      <c r="J22" s="972"/>
      <c r="K22" s="566"/>
      <c r="L22" s="27">
        <f>M21-L23</f>
        <v>0</v>
      </c>
      <c r="M22" s="561"/>
    </row>
    <row r="23" spans="1:13" x14ac:dyDescent="0.2">
      <c r="A23" s="525" t="s">
        <v>449</v>
      </c>
      <c r="B23" s="526"/>
      <c r="C23" s="526"/>
      <c r="D23" s="526"/>
      <c r="E23" s="358">
        <f>IF('OPER INC'!E24=0,0,(F24/('OPER INC'!E24)))</f>
        <v>0</v>
      </c>
      <c r="F23" s="524"/>
      <c r="G23" s="3"/>
      <c r="H23" s="638" t="s">
        <v>688</v>
      </c>
      <c r="I23" s="639"/>
      <c r="J23" s="639"/>
      <c r="K23" s="566"/>
      <c r="L23" s="27">
        <f>IF((M21*0.2)&gt;200000,200000,(M21*0.2))</f>
        <v>0</v>
      </c>
      <c r="M23" s="620"/>
    </row>
    <row r="24" spans="1:13" x14ac:dyDescent="0.2">
      <c r="A24" s="965" t="s">
        <v>124</v>
      </c>
      <c r="B24" s="966"/>
      <c r="C24" s="966"/>
      <c r="D24" s="966"/>
      <c r="E24" s="967"/>
      <c r="F24" s="270">
        <f>ROUND((SUM(F16:F23)),0)</f>
        <v>0</v>
      </c>
      <c r="G24" s="3"/>
      <c r="H24" s="619" t="s">
        <v>747</v>
      </c>
      <c r="I24" s="624"/>
      <c r="J24" s="624"/>
      <c r="K24" s="635"/>
      <c r="L24" s="620"/>
      <c r="M24" s="354">
        <v>0</v>
      </c>
    </row>
    <row r="25" spans="1:13" x14ac:dyDescent="0.2">
      <c r="G25" s="3"/>
      <c r="H25" s="619" t="s">
        <v>589</v>
      </c>
      <c r="I25" s="624"/>
      <c r="J25" s="624"/>
      <c r="K25" s="359">
        <f>800*'GEN INFO'!K26</f>
        <v>0</v>
      </c>
      <c r="L25" s="620"/>
      <c r="M25" s="354">
        <v>0</v>
      </c>
    </row>
    <row r="26" spans="1:13" x14ac:dyDescent="0.2">
      <c r="A26" s="535" t="s">
        <v>114</v>
      </c>
      <c r="E26" s="527"/>
      <c r="F26" s="527"/>
      <c r="G26" s="3"/>
      <c r="H26" s="619" t="s">
        <v>299</v>
      </c>
      <c r="I26" s="624"/>
      <c r="J26" s="624"/>
      <c r="K26" s="624"/>
      <c r="L26" s="620"/>
      <c r="M26" s="354">
        <v>0</v>
      </c>
    </row>
    <row r="27" spans="1:13" x14ac:dyDescent="0.2">
      <c r="A27" s="525" t="s">
        <v>107</v>
      </c>
      <c r="B27" s="526"/>
      <c r="C27" s="526"/>
      <c r="D27" s="528"/>
      <c r="E27" s="524"/>
      <c r="F27" s="272">
        <f>SUM(E28:E35)</f>
        <v>0</v>
      </c>
      <c r="G27" s="3"/>
      <c r="H27" s="619" t="s">
        <v>300</v>
      </c>
      <c r="I27" s="625"/>
      <c r="J27" s="624"/>
      <c r="K27" s="624"/>
      <c r="L27" s="620"/>
      <c r="M27" s="152">
        <f>SUM(L28:L29)</f>
        <v>0</v>
      </c>
    </row>
    <row r="28" spans="1:13" x14ac:dyDescent="0.2">
      <c r="A28" s="556" t="s">
        <v>15</v>
      </c>
      <c r="B28" s="532"/>
      <c r="C28" s="532"/>
      <c r="D28" s="533"/>
      <c r="E28" s="350">
        <v>0</v>
      </c>
      <c r="F28" s="524"/>
      <c r="G28" s="3"/>
      <c r="H28" s="636" t="s">
        <v>33</v>
      </c>
      <c r="I28" s="611" t="s">
        <v>494</v>
      </c>
      <c r="J28" s="611"/>
      <c r="K28" s="612"/>
      <c r="L28" s="354">
        <v>0</v>
      </c>
      <c r="M28" s="620"/>
    </row>
    <row r="29" spans="1:13" x14ac:dyDescent="0.2">
      <c r="A29" s="558" t="s">
        <v>657</v>
      </c>
      <c r="B29" s="531"/>
      <c r="C29" s="834" t="s">
        <v>671</v>
      </c>
      <c r="D29" s="740"/>
      <c r="E29" s="350">
        <v>0</v>
      </c>
      <c r="F29" s="524"/>
      <c r="G29" s="3"/>
      <c r="H29" s="636" t="s">
        <v>33</v>
      </c>
      <c r="I29" s="611" t="s">
        <v>494</v>
      </c>
      <c r="J29" s="611"/>
      <c r="K29" s="612"/>
      <c r="L29" s="462">
        <v>0</v>
      </c>
      <c r="M29" s="463"/>
    </row>
    <row r="30" spans="1:13" x14ac:dyDescent="0.2">
      <c r="A30" s="558" t="s">
        <v>652</v>
      </c>
      <c r="B30" s="531"/>
      <c r="C30" s="522" t="s">
        <v>653</v>
      </c>
      <c r="D30" s="523"/>
      <c r="E30" s="350">
        <v>0</v>
      </c>
      <c r="F30" s="524"/>
      <c r="G30" s="3"/>
      <c r="H30" s="965" t="s">
        <v>125</v>
      </c>
      <c r="I30" s="966"/>
      <c r="J30" s="966"/>
      <c r="K30" s="966"/>
      <c r="L30" s="967"/>
      <c r="M30" s="622">
        <f>ROUND((SUM(M5:M29)),0)</f>
        <v>0</v>
      </c>
    </row>
    <row r="31" spans="1:13" x14ac:dyDescent="0.2">
      <c r="A31" s="558" t="s">
        <v>652</v>
      </c>
      <c r="B31" s="531"/>
      <c r="C31" s="522" t="s">
        <v>654</v>
      </c>
      <c r="D31" s="523"/>
      <c r="E31" s="350">
        <v>0</v>
      </c>
      <c r="F31" s="524"/>
      <c r="G31" s="519"/>
      <c r="H31" s="515"/>
      <c r="I31" s="515"/>
      <c r="J31" s="515"/>
      <c r="K31" s="515"/>
      <c r="L31" s="464"/>
      <c r="M31" s="629"/>
    </row>
    <row r="32" spans="1:13" x14ac:dyDescent="0.2">
      <c r="A32" s="558" t="s">
        <v>655</v>
      </c>
      <c r="B32" s="531"/>
      <c r="C32" s="531"/>
      <c r="D32" s="534"/>
      <c r="E32" s="350">
        <v>0</v>
      </c>
      <c r="F32" s="524"/>
      <c r="G32" s="519"/>
      <c r="H32" s="642" t="s">
        <v>287</v>
      </c>
      <c r="L32" s="634"/>
      <c r="M32" s="634"/>
    </row>
    <row r="33" spans="1:15" x14ac:dyDescent="0.2">
      <c r="A33" s="987" t="s">
        <v>656</v>
      </c>
      <c r="B33" s="988"/>
      <c r="C33" s="988"/>
      <c r="D33" s="989"/>
      <c r="E33" s="350">
        <v>0</v>
      </c>
      <c r="F33" s="29"/>
      <c r="G33" s="519"/>
      <c r="H33" s="619" t="s">
        <v>111</v>
      </c>
      <c r="I33" s="624"/>
      <c r="J33" s="624"/>
      <c r="K33" s="635"/>
      <c r="L33" s="620"/>
      <c r="M33" s="354">
        <v>0</v>
      </c>
    </row>
    <row r="34" spans="1:15" x14ac:dyDescent="0.2">
      <c r="A34" s="987" t="s">
        <v>668</v>
      </c>
      <c r="B34" s="988"/>
      <c r="C34" s="988"/>
      <c r="D34" s="989"/>
      <c r="E34" s="350">
        <v>0</v>
      </c>
      <c r="F34" s="524"/>
      <c r="G34" s="3"/>
      <c r="H34" s="636" t="s">
        <v>16</v>
      </c>
      <c r="I34" s="512"/>
      <c r="J34" s="512"/>
      <c r="K34" s="513"/>
      <c r="L34" s="154">
        <f>IF('GEN INFO'!K26=0,0,(M33/'GEN INFO'!K26))</f>
        <v>0</v>
      </c>
      <c r="M34" s="620"/>
    </row>
    <row r="35" spans="1:15" x14ac:dyDescent="0.2">
      <c r="A35" s="559" t="s">
        <v>33</v>
      </c>
      <c r="B35" s="834" t="s">
        <v>458</v>
      </c>
      <c r="C35" s="834"/>
      <c r="D35" s="740"/>
      <c r="E35" s="350">
        <v>0</v>
      </c>
      <c r="F35" s="481"/>
      <c r="G35" s="3"/>
      <c r="H35" s="619" t="s">
        <v>290</v>
      </c>
      <c r="I35" s="624"/>
      <c r="J35" s="624"/>
      <c r="K35" s="635"/>
      <c r="L35" s="620"/>
      <c r="M35" s="354">
        <v>0</v>
      </c>
    </row>
    <row r="36" spans="1:15" x14ac:dyDescent="0.2">
      <c r="A36" s="482" t="s">
        <v>590</v>
      </c>
      <c r="B36" s="483"/>
      <c r="C36" s="483"/>
      <c r="D36" s="484"/>
      <c r="E36" s="481"/>
      <c r="F36" s="272">
        <f>SUM(E37:E40)</f>
        <v>0</v>
      </c>
      <c r="G36" s="3"/>
      <c r="H36" s="636" t="s">
        <v>0</v>
      </c>
      <c r="I36" s="512"/>
      <c r="J36" s="512"/>
      <c r="K36" s="513"/>
      <c r="L36" s="152">
        <f>IF('GEN INFO'!K26=0,0,(M35/'GEN INFO'!K26))</f>
        <v>0</v>
      </c>
      <c r="M36" s="620"/>
    </row>
    <row r="37" spans="1:15" x14ac:dyDescent="0.2">
      <c r="A37" s="556" t="s">
        <v>11</v>
      </c>
      <c r="B37" s="485"/>
      <c r="C37" s="483"/>
      <c r="D37" s="484"/>
      <c r="E37" s="350">
        <v>0</v>
      </c>
      <c r="F37" s="481"/>
      <c r="G37" s="3"/>
      <c r="H37" s="619" t="s">
        <v>291</v>
      </c>
      <c r="I37" s="624"/>
      <c r="J37" s="624"/>
      <c r="K37" s="635"/>
      <c r="L37" s="620"/>
      <c r="M37" s="354">
        <v>0</v>
      </c>
    </row>
    <row r="38" spans="1:15" x14ac:dyDescent="0.2">
      <c r="A38" s="556" t="s">
        <v>678</v>
      </c>
      <c r="B38" s="554"/>
      <c r="C38" s="549"/>
      <c r="D38" s="553"/>
      <c r="E38" s="493">
        <f>IF(E43=0,0,21500)</f>
        <v>0</v>
      </c>
      <c r="F38" s="550"/>
      <c r="G38" s="551"/>
      <c r="H38" s="619" t="s">
        <v>757</v>
      </c>
      <c r="I38" s="624"/>
      <c r="J38" s="834" t="s">
        <v>458</v>
      </c>
      <c r="K38" s="740"/>
      <c r="L38" s="620"/>
      <c r="M38" s="354">
        <v>0</v>
      </c>
    </row>
    <row r="39" spans="1:15" x14ac:dyDescent="0.2">
      <c r="A39" s="555" t="s">
        <v>293</v>
      </c>
      <c r="B39" s="486"/>
      <c r="C39" s="483"/>
      <c r="D39" s="484"/>
      <c r="E39" s="350">
        <v>0</v>
      </c>
      <c r="F39" s="481"/>
      <c r="G39" s="3"/>
      <c r="H39" s="686" t="s">
        <v>692</v>
      </c>
      <c r="I39" s="687"/>
      <c r="J39" s="687"/>
      <c r="K39" s="687"/>
      <c r="L39" s="688"/>
      <c r="M39" s="153">
        <f>ROUND((SUM(M33:M38)),0)</f>
        <v>0</v>
      </c>
    </row>
    <row r="40" spans="1:15" x14ac:dyDescent="0.2">
      <c r="A40" s="555" t="s">
        <v>679</v>
      </c>
      <c r="B40" s="552"/>
      <c r="C40" s="549"/>
      <c r="D40" s="553"/>
      <c r="E40" s="493">
        <f>IF(E43=0,0,12500)</f>
        <v>0</v>
      </c>
      <c r="F40" s="550"/>
      <c r="G40" s="551"/>
      <c r="H40" s="293"/>
      <c r="I40" s="293"/>
      <c r="J40" s="293"/>
      <c r="K40" s="293"/>
      <c r="L40" s="629"/>
      <c r="M40" s="464"/>
      <c r="N40" s="551"/>
    </row>
    <row r="41" spans="1:15" x14ac:dyDescent="0.2">
      <c r="A41" s="747" t="s">
        <v>748</v>
      </c>
      <c r="B41" s="748"/>
      <c r="C41" s="748"/>
      <c r="D41" s="968"/>
      <c r="E41" s="620"/>
      <c r="F41" s="350">
        <v>0</v>
      </c>
      <c r="G41" s="3"/>
      <c r="H41" s="642" t="s">
        <v>289</v>
      </c>
      <c r="L41" s="634"/>
      <c r="M41" s="634"/>
    </row>
    <row r="42" spans="1:15" x14ac:dyDescent="0.2">
      <c r="A42" s="984" t="s">
        <v>749</v>
      </c>
      <c r="B42" s="985"/>
      <c r="C42" s="985"/>
      <c r="D42" s="986"/>
      <c r="E42" s="620"/>
      <c r="F42" s="272">
        <f>SUM(E43:E44)</f>
        <v>0</v>
      </c>
      <c r="G42" s="3"/>
      <c r="H42" s="619" t="s">
        <v>736</v>
      </c>
      <c r="I42" s="624"/>
      <c r="J42" s="624"/>
      <c r="K42" s="517">
        <f>3000*'GEN INFO'!K26</f>
        <v>0</v>
      </c>
      <c r="L42" s="620"/>
      <c r="M42" s="354">
        <v>0</v>
      </c>
    </row>
    <row r="43" spans="1:15" x14ac:dyDescent="0.2">
      <c r="A43" s="636" t="s">
        <v>746</v>
      </c>
      <c r="B43" s="637"/>
      <c r="C43" s="637"/>
      <c r="D43" s="635"/>
      <c r="E43" s="350">
        <v>0</v>
      </c>
      <c r="F43" s="620"/>
      <c r="G43" s="3"/>
      <c r="H43" s="614" t="s">
        <v>735</v>
      </c>
      <c r="I43" s="615"/>
      <c r="J43" s="615"/>
      <c r="K43" s="616"/>
      <c r="L43" s="620"/>
      <c r="M43" s="354">
        <v>0</v>
      </c>
    </row>
    <row r="44" spans="1:15" x14ac:dyDescent="0.2">
      <c r="A44" s="963" t="s">
        <v>683</v>
      </c>
      <c r="B44" s="964"/>
      <c r="C44" s="964"/>
      <c r="D44" s="520"/>
      <c r="E44" s="350">
        <v>0</v>
      </c>
      <c r="F44" s="518"/>
      <c r="G44" s="3"/>
      <c r="H44" s="686" t="s">
        <v>126</v>
      </c>
      <c r="I44" s="687"/>
      <c r="J44" s="687"/>
      <c r="K44" s="687"/>
      <c r="L44" s="688"/>
      <c r="M44" s="153">
        <f>ROUND((SUM(M42:M43)),0)</f>
        <v>0</v>
      </c>
    </row>
    <row r="45" spans="1:15" x14ac:dyDescent="0.2">
      <c r="A45" s="984" t="s">
        <v>755</v>
      </c>
      <c r="B45" s="985"/>
      <c r="C45" s="985"/>
      <c r="D45" s="986"/>
      <c r="E45" s="493"/>
      <c r="F45" s="335">
        <f>E46+E47</f>
        <v>0</v>
      </c>
      <c r="G45" s="3"/>
    </row>
    <row r="46" spans="1:15" x14ac:dyDescent="0.2">
      <c r="A46" s="963" t="s">
        <v>292</v>
      </c>
      <c r="B46" s="964"/>
      <c r="C46" s="964"/>
      <c r="D46" s="670">
        <f>(('OPER EXP'!K52+SOURCES!H41)/12)*6</f>
        <v>0</v>
      </c>
      <c r="E46" s="355">
        <v>0</v>
      </c>
      <c r="F46" s="503"/>
      <c r="G46" s="3"/>
      <c r="H46" s="425" t="s">
        <v>602</v>
      </c>
      <c r="L46" s="3"/>
      <c r="M46" s="3"/>
    </row>
    <row r="47" spans="1:15" x14ac:dyDescent="0.2">
      <c r="A47" s="963" t="s">
        <v>629</v>
      </c>
      <c r="B47" s="964"/>
      <c r="C47" s="964"/>
      <c r="D47" s="517">
        <f>IF('COST SUMMARY'!F8&gt;0,(1650*'GEN INFO'!K26),(1500*'GEN INFO'!K26))</f>
        <v>0</v>
      </c>
      <c r="E47" s="355">
        <v>0</v>
      </c>
      <c r="F47" s="503"/>
      <c r="G47" s="3"/>
      <c r="H47" s="673" t="s">
        <v>764</v>
      </c>
      <c r="I47" s="676"/>
      <c r="J47" s="676"/>
      <c r="K47" s="640"/>
      <c r="L47" s="272"/>
      <c r="M47" s="144">
        <f>IF(AND(K49=15%, (K49*L48)&gt;1000000),1000000,IF(AND(K49=15%, (K49*L48)&lt;=1000000),K49*L48,IF(AND(K49=12%, (K49*L48)+(M35*0.05)&gt;1000000),1000000,(K49*L48)+(M35*0.05))))</f>
        <v>0</v>
      </c>
    </row>
    <row r="48" spans="1:15" ht="13.5" thickBot="1" x14ac:dyDescent="0.25">
      <c r="A48" s="494" t="s">
        <v>752</v>
      </c>
      <c r="B48" s="834" t="s">
        <v>458</v>
      </c>
      <c r="C48" s="834"/>
      <c r="D48" s="740"/>
      <c r="E48" s="493"/>
      <c r="F48" s="355">
        <v>0</v>
      </c>
      <c r="G48" s="3"/>
      <c r="H48" s="619" t="s">
        <v>724</v>
      </c>
      <c r="I48" s="624"/>
      <c r="J48" s="624"/>
      <c r="K48" s="640"/>
      <c r="L48" s="272">
        <f>IF(K49=15%,((F13+F24+F50+M30+M39+M44)-(M37+M43+M33)-'COST SUMMARY'!F9),IF(K49=12%,((F13+F24+F50+M30+M39+M44)-(M39+M43)-'COST SUMMARY'!F9),0))</f>
        <v>0</v>
      </c>
      <c r="M48" s="273"/>
      <c r="O48" s="671"/>
    </row>
    <row r="49" spans="1:15" ht="13.5" thickBot="1" x14ac:dyDescent="0.25">
      <c r="A49" s="494" t="s">
        <v>756</v>
      </c>
      <c r="B49" s="834" t="s">
        <v>458</v>
      </c>
      <c r="C49" s="834"/>
      <c r="D49" s="740"/>
      <c r="E49" s="493"/>
      <c r="F49" s="355">
        <v>0</v>
      </c>
      <c r="G49" s="3"/>
      <c r="H49" s="641" t="s">
        <v>725</v>
      </c>
      <c r="I49" s="677"/>
      <c r="J49" s="677"/>
      <c r="K49" s="447">
        <v>0</v>
      </c>
      <c r="L49" s="672"/>
      <c r="M49" s="674"/>
      <c r="O49" s="671"/>
    </row>
    <row r="50" spans="1:15" x14ac:dyDescent="0.2">
      <c r="A50" s="965" t="s">
        <v>696</v>
      </c>
      <c r="B50" s="966"/>
      <c r="C50" s="966"/>
      <c r="D50" s="966"/>
      <c r="E50" s="967"/>
      <c r="F50" s="622">
        <f>ROUND((SUM(F27:F49)),0)</f>
        <v>0</v>
      </c>
      <c r="G50" s="3"/>
      <c r="H50" s="1138" t="s">
        <v>765</v>
      </c>
      <c r="I50" s="973"/>
      <c r="J50" s="973"/>
      <c r="K50" s="1139"/>
      <c r="L50" s="672"/>
      <c r="M50" s="354">
        <v>0</v>
      </c>
    </row>
    <row r="51" spans="1:15" x14ac:dyDescent="0.2">
      <c r="A51" s="666"/>
      <c r="B51" s="666"/>
      <c r="C51" s="666"/>
      <c r="D51" s="666"/>
      <c r="E51" s="666"/>
      <c r="F51" s="665"/>
      <c r="G51" s="3"/>
      <c r="H51" s="686" t="s">
        <v>691</v>
      </c>
      <c r="I51" s="687"/>
      <c r="J51" s="687"/>
      <c r="K51" s="687"/>
      <c r="L51" s="688"/>
      <c r="M51" s="675">
        <f>IF(K49=0, 0, IF(M50&gt;M47,M47,M50))</f>
        <v>0</v>
      </c>
    </row>
    <row r="52" spans="1:15" x14ac:dyDescent="0.2">
      <c r="A52" s="890" t="s">
        <v>541</v>
      </c>
      <c r="B52" s="890"/>
      <c r="C52" s="890"/>
      <c r="D52" s="890"/>
      <c r="G52" s="564"/>
      <c r="L52" s="3"/>
      <c r="M52" s="3"/>
    </row>
    <row r="53" spans="1:15" x14ac:dyDescent="0.15">
      <c r="A53" s="981"/>
      <c r="B53" s="982"/>
      <c r="C53" s="982"/>
      <c r="D53" s="982"/>
      <c r="E53" s="983"/>
      <c r="F53" s="149">
        <f>F50+F24+F13+M30+M39+M44+M51</f>
        <v>0</v>
      </c>
      <c r="G53" s="564"/>
      <c r="H53" s="565" t="s">
        <v>766</v>
      </c>
      <c r="I53" s="144">
        <f>SOURCES!I56</f>
        <v>0</v>
      </c>
      <c r="J53" s="427"/>
      <c r="K53" s="427"/>
      <c r="L53" s="418"/>
      <c r="M53" s="418"/>
    </row>
    <row r="54" spans="1:15" x14ac:dyDescent="0.2">
      <c r="A54" s="963" t="s">
        <v>693</v>
      </c>
      <c r="B54" s="964"/>
      <c r="C54" s="964"/>
      <c r="D54" s="979"/>
      <c r="E54" s="361">
        <f>IF('GEN INFO'!K26=0,0,(F53/'GEN INFO'!K26))</f>
        <v>0</v>
      </c>
      <c r="F54" s="563"/>
      <c r="H54" s="426" t="s">
        <v>603</v>
      </c>
      <c r="I54" s="487"/>
      <c r="J54" s="487"/>
      <c r="K54" s="426"/>
      <c r="L54" s="426"/>
      <c r="M54" s="426"/>
    </row>
    <row r="55" spans="1:15" x14ac:dyDescent="0.2">
      <c r="L55" s="3"/>
      <c r="M55" s="3"/>
    </row>
    <row r="56" spans="1:15" x14ac:dyDescent="0.2">
      <c r="A56" s="706"/>
      <c r="B56" s="706"/>
      <c r="C56" s="706"/>
      <c r="D56" s="706"/>
      <c r="E56" s="667"/>
      <c r="F56" s="667"/>
      <c r="G56" s="629"/>
      <c r="H56" s="667"/>
      <c r="I56" s="667"/>
      <c r="L56" s="414"/>
      <c r="M56" s="414"/>
    </row>
    <row r="57" spans="1:15" x14ac:dyDescent="0.2">
      <c r="A57" s="980"/>
      <c r="B57" s="980"/>
      <c r="C57" s="980"/>
      <c r="D57" s="980"/>
      <c r="E57" s="980"/>
      <c r="F57" s="665"/>
      <c r="G57" s="629"/>
      <c r="H57" s="667"/>
      <c r="I57" s="667"/>
      <c r="L57" s="3"/>
      <c r="M57" s="3"/>
    </row>
    <row r="58" spans="1:15" x14ac:dyDescent="0.2">
      <c r="A58" s="970"/>
      <c r="B58" s="970"/>
      <c r="C58" s="970"/>
      <c r="D58" s="970"/>
      <c r="E58" s="668"/>
      <c r="F58" s="667"/>
      <c r="G58" s="667"/>
      <c r="H58" s="667"/>
      <c r="I58" s="667"/>
    </row>
    <row r="59" spans="1:15" x14ac:dyDescent="0.2">
      <c r="A59" s="970"/>
      <c r="B59" s="970"/>
      <c r="C59" s="970"/>
      <c r="D59" s="970"/>
      <c r="E59" s="669"/>
      <c r="F59" s="629"/>
      <c r="G59" s="667"/>
      <c r="H59" s="667"/>
      <c r="I59" s="667"/>
    </row>
    <row r="60" spans="1:15" x14ac:dyDescent="0.2">
      <c r="A60" s="667"/>
      <c r="B60" s="667"/>
      <c r="C60" s="667"/>
      <c r="D60" s="667"/>
      <c r="E60" s="667"/>
      <c r="F60" s="667"/>
      <c r="G60" s="667"/>
      <c r="H60" s="667"/>
      <c r="I60" s="667"/>
    </row>
    <row r="61" spans="1:15" x14ac:dyDescent="0.2">
      <c r="A61" s="667"/>
      <c r="B61" s="667"/>
      <c r="C61" s="667"/>
      <c r="D61" s="667"/>
      <c r="E61" s="667"/>
      <c r="F61" s="667"/>
      <c r="G61" s="667"/>
      <c r="H61" s="667"/>
      <c r="I61" s="667"/>
    </row>
    <row r="62" spans="1:15" x14ac:dyDescent="0.2">
      <c r="A62" s="667"/>
      <c r="B62" s="667"/>
      <c r="C62" s="667"/>
      <c r="D62" s="667"/>
      <c r="E62" s="667"/>
      <c r="F62" s="667"/>
      <c r="G62" s="667"/>
      <c r="H62" s="667"/>
      <c r="I62" s="667"/>
    </row>
  </sheetData>
  <sheetProtection algorithmName="SHA-512" hashValue="4Z01TmZs8/coDkt3zjr5C9VVAGAU4z5Wj15oJuqrmcgcVZ0pWSQIIJn6kOprmPL0lmzrPsjU+KdsbvugS6OzRQ==" saltValue="y2zNeMjczlS27xdhq1J8yA==" spinCount="100000" sheet="1" objects="1" scenarios="1"/>
  <mergeCells count="50">
    <mergeCell ref="C29:D29"/>
    <mergeCell ref="A24:E24"/>
    <mergeCell ref="H50:K50"/>
    <mergeCell ref="H51:L51"/>
    <mergeCell ref="H30:L30"/>
    <mergeCell ref="H39:L39"/>
    <mergeCell ref="A42:D42"/>
    <mergeCell ref="A33:D33"/>
    <mergeCell ref="A34:D34"/>
    <mergeCell ref="A53:E53"/>
    <mergeCell ref="A45:D45"/>
    <mergeCell ref="J38:K38"/>
    <mergeCell ref="H44:L44"/>
    <mergeCell ref="A41:D41"/>
    <mergeCell ref="B48:D48"/>
    <mergeCell ref="A59:D59"/>
    <mergeCell ref="A54:D54"/>
    <mergeCell ref="A58:D58"/>
    <mergeCell ref="A56:D56"/>
    <mergeCell ref="A57:E57"/>
    <mergeCell ref="A1:M1"/>
    <mergeCell ref="A5:D5"/>
    <mergeCell ref="A6:D6"/>
    <mergeCell ref="A7:D7"/>
    <mergeCell ref="A2:M2"/>
    <mergeCell ref="H5:J5"/>
    <mergeCell ref="H6:K6"/>
    <mergeCell ref="H7:J7"/>
    <mergeCell ref="H11:K11"/>
    <mergeCell ref="A10:D10"/>
    <mergeCell ref="B12:D12"/>
    <mergeCell ref="B21:D21"/>
    <mergeCell ref="B22:D22"/>
    <mergeCell ref="B11:D11"/>
    <mergeCell ref="A13:E13"/>
    <mergeCell ref="H22:J22"/>
    <mergeCell ref="H19:J19"/>
    <mergeCell ref="H20:J20"/>
    <mergeCell ref="A8:D8"/>
    <mergeCell ref="A9:D9"/>
    <mergeCell ref="H9:K9"/>
    <mergeCell ref="H8:J8"/>
    <mergeCell ref="I10:K10"/>
    <mergeCell ref="A52:D52"/>
    <mergeCell ref="A44:C44"/>
    <mergeCell ref="A50:E50"/>
    <mergeCell ref="B35:D35"/>
    <mergeCell ref="B49:D49"/>
    <mergeCell ref="A46:C46"/>
    <mergeCell ref="A47:C47"/>
  </mergeCells>
  <conditionalFormatting sqref="M12">
    <cfRule type="cellIs" dxfId="48" priority="22" operator="lessThan">
      <formula>$K$12</formula>
    </cfRule>
  </conditionalFormatting>
  <conditionalFormatting sqref="M25">
    <cfRule type="cellIs" dxfId="47" priority="20" operator="greaterThan">
      <formula>$K$25</formula>
    </cfRule>
  </conditionalFormatting>
  <conditionalFormatting sqref="I53">
    <cfRule type="cellIs" dxfId="46" priority="14" operator="lessThan">
      <formula>$F$53</formula>
    </cfRule>
    <cfRule type="cellIs" dxfId="45" priority="15" operator="greaterThan">
      <formula>$F$53</formula>
    </cfRule>
    <cfRule type="expression" dxfId="44" priority="19">
      <formula>ISERROR($I$53)</formula>
    </cfRule>
  </conditionalFormatting>
  <conditionalFormatting sqref="M5">
    <cfRule type="cellIs" dxfId="43" priority="18" operator="lessThan">
      <formula>$K$5</formula>
    </cfRule>
  </conditionalFormatting>
  <conditionalFormatting sqref="M13">
    <cfRule type="cellIs" dxfId="42" priority="17" operator="lessThan">
      <formula>$K$13</formula>
    </cfRule>
  </conditionalFormatting>
  <conditionalFormatting sqref="D19:D20">
    <cfRule type="cellIs" dxfId="41" priority="13" operator="greaterThan">
      <formula>0.07</formula>
    </cfRule>
  </conditionalFormatting>
  <conditionalFormatting sqref="M42">
    <cfRule type="cellIs" dxfId="40" priority="7" operator="greaterThan">
      <formula>$K$42</formula>
    </cfRule>
  </conditionalFormatting>
  <conditionalFormatting sqref="M24">
    <cfRule type="expression" dxfId="39" priority="46">
      <formula>($M$24)&gt;30000</formula>
    </cfRule>
  </conditionalFormatting>
  <conditionalFormatting sqref="L20">
    <cfRule type="cellIs" dxfId="38" priority="5" operator="equal">
      <formula>0</formula>
    </cfRule>
    <cfRule type="cellIs" dxfId="37" priority="6" operator="between">
      <formula>1</formula>
      <formula>$K$18-1</formula>
    </cfRule>
  </conditionalFormatting>
  <conditionalFormatting sqref="M18">
    <cfRule type="expression" dxfId="36" priority="1">
      <formula>IF($K$18&gt;0, AND($M$18=0))</formula>
    </cfRule>
  </conditionalFormatting>
  <printOptions horizontalCentered="1"/>
  <pageMargins left="0.25" right="0.25" top="0.25" bottom="0.25" header="0.2" footer="0.1"/>
  <pageSetup scale="80" firstPageNumber="9" orientation="landscape" useFirstPageNumber="1" r:id="rId1"/>
  <headerFooter>
    <oddFooter>&amp;C&amp;"Arial,Regular"&amp;8&amp;P&amp;R&amp;"+,Italic"&amp;8&amp;F  &amp;A  &amp;D</oddFooter>
  </headerFooter>
  <rowBreaks count="1" manualBreakCount="1">
    <brk id="55"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P128"/>
  <sheetViews>
    <sheetView showGridLines="0" zoomScale="110" zoomScaleNormal="110" zoomScaleSheetLayoutView="110" workbookViewId="0">
      <selection activeCell="F15" sqref="F15"/>
    </sheetView>
  </sheetViews>
  <sheetFormatPr defaultRowHeight="12.75" x14ac:dyDescent="0.2"/>
  <cols>
    <col min="1" max="3" width="7.5" customWidth="1"/>
    <col min="4" max="4" width="7.75" customWidth="1"/>
    <col min="5" max="5" width="8.375" customWidth="1"/>
    <col min="6" max="6" width="13.125" customWidth="1"/>
    <col min="7" max="7" width="2.375" style="255" customWidth="1"/>
    <col min="8" max="9" width="7.5" style="255" customWidth="1"/>
    <col min="10" max="10" width="7.5" customWidth="1"/>
    <col min="11" max="11" width="7.75" customWidth="1"/>
    <col min="13" max="13" width="13.125" customWidth="1"/>
    <col min="14" max="14" width="2.875" customWidth="1"/>
    <col min="15" max="16" width="11.125" style="1" customWidth="1"/>
  </cols>
  <sheetData>
    <row r="1" spans="1:16" s="37" customFormat="1" ht="21.95" customHeight="1" x14ac:dyDescent="0.25">
      <c r="A1" s="940" t="s">
        <v>608</v>
      </c>
      <c r="B1" s="940"/>
      <c r="C1" s="940"/>
      <c r="D1" s="940"/>
      <c r="E1" s="940"/>
      <c r="F1" s="940"/>
      <c r="G1" s="940"/>
      <c r="H1" s="940"/>
      <c r="I1" s="940"/>
      <c r="J1" s="940"/>
      <c r="K1" s="940"/>
      <c r="L1" s="940"/>
      <c r="M1" s="940"/>
      <c r="N1" s="428"/>
    </row>
    <row r="2" spans="1:16" s="37" customFormat="1" ht="12.75" customHeight="1" x14ac:dyDescent="0.25">
      <c r="A2" s="428"/>
      <c r="B2" s="428"/>
      <c r="C2" s="428"/>
      <c r="D2" s="428"/>
      <c r="E2" s="428"/>
      <c r="F2" s="428"/>
      <c r="G2" s="428"/>
      <c r="H2" s="428"/>
      <c r="I2" s="428"/>
      <c r="J2" s="428"/>
      <c r="K2" s="428"/>
      <c r="L2" s="428"/>
      <c r="M2" s="428"/>
      <c r="N2" s="428"/>
    </row>
    <row r="3" spans="1:16" s="2" customFormat="1" ht="12" customHeight="1" x14ac:dyDescent="0.25">
      <c r="A3" s="994"/>
      <c r="B3" s="994"/>
      <c r="C3" s="994"/>
      <c r="D3" s="994"/>
      <c r="E3" s="994"/>
      <c r="F3" s="994"/>
      <c r="G3" s="994"/>
      <c r="H3" s="994"/>
      <c r="I3" s="994"/>
      <c r="J3" s="994"/>
      <c r="K3" s="429"/>
      <c r="O3" s="192"/>
      <c r="P3" s="192"/>
    </row>
    <row r="4" spans="1:16" s="2" customFormat="1" ht="15" customHeight="1" x14ac:dyDescent="0.2">
      <c r="A4" s="959" t="s">
        <v>362</v>
      </c>
      <c r="B4" s="959"/>
      <c r="C4" s="959"/>
      <c r="D4" s="959"/>
      <c r="E4" s="955"/>
      <c r="F4" s="326" t="s">
        <v>548</v>
      </c>
      <c r="G4" s="252"/>
      <c r="H4" s="959" t="s">
        <v>363</v>
      </c>
      <c r="I4" s="959"/>
      <c r="J4" s="959"/>
      <c r="K4" s="995" t="s">
        <v>540</v>
      </c>
      <c r="L4" s="996"/>
      <c r="M4" s="326" t="s">
        <v>548</v>
      </c>
      <c r="O4" s="818" t="s">
        <v>546</v>
      </c>
      <c r="P4" s="819"/>
    </row>
    <row r="5" spans="1:16" s="2" customFormat="1" ht="12" customHeight="1" x14ac:dyDescent="0.2">
      <c r="A5" s="747" t="s">
        <v>539</v>
      </c>
      <c r="B5" s="748"/>
      <c r="C5" s="748"/>
      <c r="D5" s="748"/>
      <c r="E5" s="968"/>
      <c r="F5" s="363">
        <f>'USES (TDC)'!F53</f>
        <v>0</v>
      </c>
      <c r="G5" s="253"/>
      <c r="H5" s="990" t="s">
        <v>348</v>
      </c>
      <c r="I5" s="990"/>
      <c r="J5" s="990"/>
      <c r="K5" s="990"/>
      <c r="L5" s="990"/>
      <c r="M5" s="363">
        <f>F7</f>
        <v>0</v>
      </c>
      <c r="O5" s="820"/>
      <c r="P5" s="821"/>
    </row>
    <row r="6" spans="1:16" s="2" customFormat="1" ht="12" customHeight="1" x14ac:dyDescent="0.2">
      <c r="A6" s="990" t="s">
        <v>511</v>
      </c>
      <c r="B6" s="990"/>
      <c r="C6" s="990"/>
      <c r="D6" s="990"/>
      <c r="E6" s="990"/>
      <c r="F6" s="332"/>
      <c r="G6" s="253"/>
      <c r="H6" s="990" t="s">
        <v>511</v>
      </c>
      <c r="I6" s="990"/>
      <c r="J6" s="990"/>
      <c r="K6" s="990"/>
      <c r="L6" s="990"/>
      <c r="M6" s="332"/>
      <c r="O6" s="820"/>
      <c r="P6" s="821"/>
    </row>
    <row r="7" spans="1:16" s="2" customFormat="1" ht="12" customHeight="1" x14ac:dyDescent="0.2">
      <c r="A7" s="991" t="s">
        <v>514</v>
      </c>
      <c r="B7" s="991"/>
      <c r="C7" s="991"/>
      <c r="D7" s="991"/>
      <c r="E7" s="991"/>
      <c r="F7" s="437">
        <f>'USES (TDC)'!M39</f>
        <v>0</v>
      </c>
      <c r="G7" s="253"/>
      <c r="H7" s="991" t="s">
        <v>538</v>
      </c>
      <c r="I7" s="991"/>
      <c r="J7" s="991"/>
      <c r="K7" s="991"/>
      <c r="L7" s="991"/>
      <c r="M7" s="437">
        <f>'USES (TDC)'!M33</f>
        <v>0</v>
      </c>
      <c r="O7" s="820"/>
      <c r="P7" s="821"/>
    </row>
    <row r="8" spans="1:16" s="2" customFormat="1" ht="12" customHeight="1" x14ac:dyDescent="0.2">
      <c r="A8" s="991" t="s">
        <v>512</v>
      </c>
      <c r="B8" s="991"/>
      <c r="C8" s="991"/>
      <c r="D8" s="991"/>
      <c r="E8" s="991"/>
      <c r="F8" s="329">
        <v>0</v>
      </c>
      <c r="G8" s="253"/>
      <c r="H8" s="971" t="s">
        <v>534</v>
      </c>
      <c r="I8" s="972"/>
      <c r="J8" s="972"/>
      <c r="K8" s="972"/>
      <c r="L8" s="992"/>
      <c r="M8" s="329">
        <v>0</v>
      </c>
      <c r="O8" s="820"/>
      <c r="P8" s="821"/>
    </row>
    <row r="9" spans="1:16" s="2" customFormat="1" ht="12" customHeight="1" x14ac:dyDescent="0.2">
      <c r="A9" s="993" t="s">
        <v>524</v>
      </c>
      <c r="B9" s="993"/>
      <c r="C9" s="993"/>
      <c r="D9" s="993"/>
      <c r="E9" s="993"/>
      <c r="F9" s="437">
        <f>'COST SUMMARY'!F16</f>
        <v>0</v>
      </c>
      <c r="G9" s="253"/>
      <c r="H9" s="991" t="s">
        <v>513</v>
      </c>
      <c r="I9" s="991"/>
      <c r="J9" s="991"/>
      <c r="K9" s="991"/>
      <c r="L9" s="991"/>
      <c r="M9" s="329">
        <v>0</v>
      </c>
      <c r="O9" s="820"/>
      <c r="P9" s="821"/>
    </row>
    <row r="10" spans="1:16" s="2" customFormat="1" ht="12" customHeight="1" x14ac:dyDescent="0.2">
      <c r="A10" s="991" t="s">
        <v>513</v>
      </c>
      <c r="B10" s="991"/>
      <c r="C10" s="991"/>
      <c r="D10" s="991"/>
      <c r="E10" s="991"/>
      <c r="F10" s="329">
        <v>0</v>
      </c>
      <c r="G10" s="253"/>
      <c r="H10" s="991" t="s">
        <v>535</v>
      </c>
      <c r="I10" s="991"/>
      <c r="J10" s="991"/>
      <c r="K10" s="991"/>
      <c r="L10" s="991"/>
      <c r="M10" s="329">
        <v>0</v>
      </c>
      <c r="O10" s="820"/>
      <c r="P10" s="821"/>
    </row>
    <row r="11" spans="1:16" s="2" customFormat="1" ht="12" customHeight="1" x14ac:dyDescent="0.2">
      <c r="A11" s="991" t="s">
        <v>515</v>
      </c>
      <c r="B11" s="991"/>
      <c r="C11" s="991"/>
      <c r="D11" s="991"/>
      <c r="E11" s="991"/>
      <c r="F11" s="329">
        <v>0</v>
      </c>
      <c r="G11" s="253"/>
      <c r="H11" s="991" t="s">
        <v>536</v>
      </c>
      <c r="I11" s="991"/>
      <c r="J11" s="991"/>
      <c r="K11" s="991"/>
      <c r="L11" s="991"/>
      <c r="M11" s="329">
        <v>0</v>
      </c>
      <c r="O11" s="820"/>
      <c r="P11" s="821"/>
    </row>
    <row r="12" spans="1:16" s="2" customFormat="1" ht="12" customHeight="1" x14ac:dyDescent="0.2">
      <c r="A12" s="991" t="s">
        <v>516</v>
      </c>
      <c r="B12" s="991"/>
      <c r="C12" s="991"/>
      <c r="D12" s="991"/>
      <c r="E12" s="991"/>
      <c r="F12" s="437">
        <f>'USES (TDC)'!M13</f>
        <v>0</v>
      </c>
      <c r="G12" s="253"/>
      <c r="H12" s="971" t="s">
        <v>537</v>
      </c>
      <c r="I12" s="972"/>
      <c r="J12" s="972"/>
      <c r="K12" s="972"/>
      <c r="L12" s="992"/>
      <c r="M12" s="329">
        <v>0</v>
      </c>
      <c r="O12" s="820"/>
      <c r="P12" s="821"/>
    </row>
    <row r="13" spans="1:16" s="2" customFormat="1" ht="12" customHeight="1" x14ac:dyDescent="0.2">
      <c r="A13" s="993" t="s">
        <v>517</v>
      </c>
      <c r="B13" s="993"/>
      <c r="C13" s="993"/>
      <c r="D13" s="993"/>
      <c r="E13" s="993"/>
      <c r="F13" s="437">
        <f>'USES (TDC)'!E39</f>
        <v>0</v>
      </c>
      <c r="G13" s="253"/>
      <c r="H13" s="997" t="s">
        <v>549</v>
      </c>
      <c r="I13" s="998"/>
      <c r="J13" s="998"/>
      <c r="K13" s="998"/>
      <c r="L13" s="999"/>
      <c r="M13" s="329">
        <v>0</v>
      </c>
      <c r="O13" s="820"/>
      <c r="P13" s="821"/>
    </row>
    <row r="14" spans="1:16" s="2" customFormat="1" ht="12" customHeight="1" x14ac:dyDescent="0.2">
      <c r="A14" s="991" t="s">
        <v>518</v>
      </c>
      <c r="B14" s="991"/>
      <c r="C14" s="991"/>
      <c r="D14" s="991"/>
      <c r="E14" s="991"/>
      <c r="F14" s="438">
        <f>'USES (TDC)'!M15</f>
        <v>0</v>
      </c>
      <c r="G14" s="253"/>
      <c r="H14" s="997" t="s">
        <v>549</v>
      </c>
      <c r="I14" s="998"/>
      <c r="J14" s="998"/>
      <c r="K14" s="998"/>
      <c r="L14" s="999"/>
      <c r="M14" s="329">
        <v>0</v>
      </c>
      <c r="O14" s="820"/>
      <c r="P14" s="821"/>
    </row>
    <row r="15" spans="1:16" s="2" customFormat="1" ht="12" customHeight="1" x14ac:dyDescent="0.2">
      <c r="A15" s="991" t="s">
        <v>525</v>
      </c>
      <c r="B15" s="991"/>
      <c r="C15" s="991"/>
      <c r="D15" s="991"/>
      <c r="E15" s="991"/>
      <c r="F15" s="437">
        <f>'USES (TDC)'!M43</f>
        <v>0</v>
      </c>
      <c r="G15" s="253"/>
      <c r="H15" s="997" t="s">
        <v>549</v>
      </c>
      <c r="I15" s="998"/>
      <c r="J15" s="998"/>
      <c r="K15" s="998"/>
      <c r="L15" s="999"/>
      <c r="M15" s="329">
        <v>0</v>
      </c>
      <c r="O15" s="820"/>
      <c r="P15" s="821"/>
    </row>
    <row r="16" spans="1:16" s="2" customFormat="1" ht="12" customHeight="1" x14ac:dyDescent="0.2">
      <c r="A16" s="991" t="s">
        <v>519</v>
      </c>
      <c r="B16" s="991"/>
      <c r="C16" s="991"/>
      <c r="D16" s="991"/>
      <c r="E16" s="991"/>
      <c r="F16" s="437" t="e">
        <f>'USES (TDC)'!#REF!</f>
        <v>#REF!</v>
      </c>
      <c r="G16" s="253"/>
      <c r="H16" s="997" t="s">
        <v>549</v>
      </c>
      <c r="I16" s="998"/>
      <c r="J16" s="998"/>
      <c r="K16" s="998"/>
      <c r="L16" s="999"/>
      <c r="M16" s="329">
        <v>0</v>
      </c>
      <c r="O16" s="820"/>
      <c r="P16" s="821"/>
    </row>
    <row r="17" spans="1:16" s="2" customFormat="1" ht="12" customHeight="1" x14ac:dyDescent="0.2">
      <c r="A17" s="991" t="s">
        <v>520</v>
      </c>
      <c r="B17" s="991"/>
      <c r="C17" s="991"/>
      <c r="D17" s="991"/>
      <c r="E17" s="991"/>
      <c r="F17" s="437">
        <f>'USES (TDC)'!L7/2</f>
        <v>0</v>
      </c>
      <c r="G17" s="253"/>
      <c r="H17" s="997" t="s">
        <v>549</v>
      </c>
      <c r="I17" s="998"/>
      <c r="J17" s="998"/>
      <c r="K17" s="998"/>
      <c r="L17" s="999"/>
      <c r="M17" s="329">
        <v>0</v>
      </c>
      <c r="O17" s="820"/>
      <c r="P17" s="821"/>
    </row>
    <row r="18" spans="1:16" s="2" customFormat="1" ht="12" customHeight="1" x14ac:dyDescent="0.2">
      <c r="A18" s="991" t="s">
        <v>528</v>
      </c>
      <c r="B18" s="991"/>
      <c r="C18" s="991"/>
      <c r="D18" s="991"/>
      <c r="E18" s="991"/>
      <c r="F18" s="437">
        <f>'USES (TDC)'!M5/2</f>
        <v>0</v>
      </c>
      <c r="G18" s="253"/>
      <c r="H18" s="997" t="s">
        <v>549</v>
      </c>
      <c r="I18" s="998"/>
      <c r="J18" s="998"/>
      <c r="K18" s="998"/>
      <c r="L18" s="999"/>
      <c r="M18" s="329">
        <v>0</v>
      </c>
      <c r="O18" s="820"/>
      <c r="P18" s="821"/>
    </row>
    <row r="19" spans="1:16" s="2" customFormat="1" ht="12" customHeight="1" x14ac:dyDescent="0.2">
      <c r="A19" s="971" t="s">
        <v>529</v>
      </c>
      <c r="B19" s="972"/>
      <c r="C19" s="972"/>
      <c r="D19" s="972"/>
      <c r="E19" s="992"/>
      <c r="F19" s="437">
        <f>'USES (TDC)'!M11/2</f>
        <v>0</v>
      </c>
      <c r="G19" s="253"/>
      <c r="H19" s="997" t="s">
        <v>549</v>
      </c>
      <c r="I19" s="998"/>
      <c r="J19" s="998"/>
      <c r="K19" s="998"/>
      <c r="L19" s="999"/>
      <c r="M19" s="329">
        <v>0</v>
      </c>
      <c r="O19" s="820"/>
      <c r="P19" s="821"/>
    </row>
    <row r="20" spans="1:16" s="2" customFormat="1" ht="12" customHeight="1" x14ac:dyDescent="0.2">
      <c r="A20" s="991" t="s">
        <v>533</v>
      </c>
      <c r="B20" s="991"/>
      <c r="C20" s="991"/>
      <c r="D20" s="991"/>
      <c r="E20" s="991"/>
      <c r="F20" s="437">
        <f>'USES (TDC)'!M18</f>
        <v>0</v>
      </c>
      <c r="G20" s="253"/>
      <c r="H20" s="747" t="s">
        <v>527</v>
      </c>
      <c r="I20" s="748"/>
      <c r="J20" s="748"/>
      <c r="K20" s="748"/>
      <c r="L20" s="968"/>
      <c r="M20" s="327">
        <f>SUM(M7:M19)</f>
        <v>0</v>
      </c>
      <c r="O20" s="820"/>
      <c r="P20" s="821"/>
    </row>
    <row r="21" spans="1:16" s="2" customFormat="1" ht="12" customHeight="1" x14ac:dyDescent="0.2">
      <c r="A21" s="991" t="s">
        <v>521</v>
      </c>
      <c r="B21" s="991"/>
      <c r="C21" s="991"/>
      <c r="D21" s="991"/>
      <c r="E21" s="991"/>
      <c r="F21" s="437">
        <f>'USES (TDC)'!L31</f>
        <v>0</v>
      </c>
      <c r="G21" s="253"/>
      <c r="H21" s="747" t="s">
        <v>578</v>
      </c>
      <c r="I21" s="748"/>
      <c r="J21" s="748"/>
      <c r="K21" s="748"/>
      <c r="L21" s="968"/>
      <c r="M21" s="327">
        <f>M5-M20</f>
        <v>0</v>
      </c>
      <c r="O21" s="820"/>
      <c r="P21" s="821"/>
    </row>
    <row r="22" spans="1:16" s="2" customFormat="1" ht="12" customHeight="1" x14ac:dyDescent="0.2">
      <c r="A22" s="991" t="s">
        <v>522</v>
      </c>
      <c r="B22" s="991"/>
      <c r="C22" s="991"/>
      <c r="D22" s="991"/>
      <c r="E22" s="991"/>
      <c r="F22" s="329">
        <v>0</v>
      </c>
      <c r="G22" s="253"/>
      <c r="H22" s="990" t="s">
        <v>338</v>
      </c>
      <c r="I22" s="990"/>
      <c r="J22" s="990"/>
      <c r="K22" s="990"/>
      <c r="L22" s="990"/>
      <c r="M22" s="404">
        <f>'GEN INFO'!O41</f>
        <v>0</v>
      </c>
      <c r="O22" s="820"/>
      <c r="P22" s="821"/>
    </row>
    <row r="23" spans="1:16" s="2" customFormat="1" ht="12" customHeight="1" x14ac:dyDescent="0.2">
      <c r="A23" s="991" t="s">
        <v>523</v>
      </c>
      <c r="B23" s="991"/>
      <c r="C23" s="991"/>
      <c r="D23" s="991"/>
      <c r="E23" s="991"/>
      <c r="F23" s="329">
        <v>0</v>
      </c>
      <c r="G23" s="253"/>
      <c r="H23" s="990" t="s">
        <v>580</v>
      </c>
      <c r="I23" s="990"/>
      <c r="J23" s="990"/>
      <c r="K23" s="990"/>
      <c r="L23" s="990"/>
      <c r="M23" s="327">
        <f>M21*M22</f>
        <v>0</v>
      </c>
      <c r="O23" s="820"/>
      <c r="P23" s="821"/>
    </row>
    <row r="24" spans="1:16" s="2" customFormat="1" ht="12" customHeight="1" x14ac:dyDescent="0.2">
      <c r="A24" s="991" t="s">
        <v>591</v>
      </c>
      <c r="B24" s="991"/>
      <c r="C24" s="991"/>
      <c r="D24" s="991"/>
      <c r="E24" s="991"/>
      <c r="F24" s="437">
        <f>'USES (TDC)'!M21/2</f>
        <v>0</v>
      </c>
      <c r="G24" s="253"/>
      <c r="H24" s="990" t="s">
        <v>339</v>
      </c>
      <c r="I24" s="990"/>
      <c r="J24" s="990"/>
      <c r="K24" s="990"/>
      <c r="L24" s="990"/>
      <c r="M24" s="330">
        <v>0</v>
      </c>
      <c r="O24" s="820"/>
      <c r="P24" s="821"/>
    </row>
    <row r="25" spans="1:16" s="2" customFormat="1" ht="12" customHeight="1" x14ac:dyDescent="0.2">
      <c r="A25" s="991" t="s">
        <v>526</v>
      </c>
      <c r="B25" s="991"/>
      <c r="C25" s="991"/>
      <c r="D25" s="991"/>
      <c r="E25" s="991"/>
      <c r="F25" s="329">
        <v>0</v>
      </c>
      <c r="G25" s="253"/>
      <c r="H25" s="1000" t="s">
        <v>349</v>
      </c>
      <c r="I25" s="1001"/>
      <c r="J25" s="1001"/>
      <c r="K25" s="1001"/>
      <c r="L25" s="1002"/>
      <c r="M25" s="328">
        <f>M23*M24</f>
        <v>0</v>
      </c>
      <c r="O25" s="820"/>
      <c r="P25" s="821"/>
    </row>
    <row r="26" spans="1:16" s="2" customFormat="1" ht="12" customHeight="1" x14ac:dyDescent="0.2">
      <c r="A26" s="991" t="s">
        <v>531</v>
      </c>
      <c r="B26" s="991"/>
      <c r="C26" s="991"/>
      <c r="D26" s="991"/>
      <c r="E26" s="991"/>
      <c r="F26" s="329">
        <v>0</v>
      </c>
      <c r="G26" s="253"/>
      <c r="O26" s="820"/>
      <c r="P26" s="821"/>
    </row>
    <row r="27" spans="1:16" s="2" customFormat="1" ht="12" customHeight="1" x14ac:dyDescent="0.2">
      <c r="A27" s="997" t="s">
        <v>549</v>
      </c>
      <c r="B27" s="998"/>
      <c r="C27" s="998"/>
      <c r="D27" s="998"/>
      <c r="E27" s="999"/>
      <c r="F27" s="329">
        <v>0</v>
      </c>
      <c r="G27" s="253"/>
      <c r="O27" s="820"/>
      <c r="P27" s="821"/>
    </row>
    <row r="28" spans="1:16" s="2" customFormat="1" ht="12" customHeight="1" x14ac:dyDescent="0.2">
      <c r="A28" s="997" t="s">
        <v>549</v>
      </c>
      <c r="B28" s="998"/>
      <c r="C28" s="998"/>
      <c r="D28" s="998"/>
      <c r="E28" s="999"/>
      <c r="F28" s="329">
        <v>0</v>
      </c>
      <c r="G28" s="253"/>
      <c r="H28" s="33"/>
      <c r="I28" s="33"/>
      <c r="J28" s="33"/>
      <c r="K28" s="33"/>
      <c r="L28" s="33"/>
      <c r="M28" s="399"/>
      <c r="O28" s="820"/>
      <c r="P28" s="821"/>
    </row>
    <row r="29" spans="1:16" s="2" customFormat="1" ht="12" customHeight="1" x14ac:dyDescent="0.2">
      <c r="A29" s="997" t="s">
        <v>549</v>
      </c>
      <c r="B29" s="998"/>
      <c r="C29" s="998"/>
      <c r="D29" s="998"/>
      <c r="E29" s="999"/>
      <c r="F29" s="329">
        <v>0</v>
      </c>
      <c r="G29" s="253"/>
      <c r="H29" s="33"/>
      <c r="I29" s="33"/>
      <c r="J29" s="33"/>
      <c r="K29" s="33"/>
      <c r="L29" s="33"/>
      <c r="M29" s="399"/>
      <c r="O29" s="820"/>
      <c r="P29" s="821"/>
    </row>
    <row r="30" spans="1:16" s="2" customFormat="1" ht="12" customHeight="1" x14ac:dyDescent="0.2">
      <c r="A30" s="997" t="s">
        <v>549</v>
      </c>
      <c r="B30" s="998"/>
      <c r="C30" s="998"/>
      <c r="D30" s="998"/>
      <c r="E30" s="999"/>
      <c r="F30" s="329">
        <v>0</v>
      </c>
      <c r="G30" s="253"/>
      <c r="H30" s="994" t="s">
        <v>340</v>
      </c>
      <c r="I30" s="994"/>
      <c r="J30" s="994"/>
      <c r="K30" s="994"/>
      <c r="L30" s="1003"/>
      <c r="M30" s="326" t="s">
        <v>548</v>
      </c>
      <c r="O30" s="822"/>
      <c r="P30" s="823"/>
    </row>
    <row r="31" spans="1:16" s="2" customFormat="1" ht="12" customHeight="1" x14ac:dyDescent="0.2">
      <c r="A31" s="997" t="s">
        <v>549</v>
      </c>
      <c r="B31" s="998"/>
      <c r="C31" s="998"/>
      <c r="D31" s="998"/>
      <c r="E31" s="999"/>
      <c r="F31" s="329">
        <v>0</v>
      </c>
      <c r="G31" s="253"/>
      <c r="H31" s="990" t="s">
        <v>341</v>
      </c>
      <c r="I31" s="990"/>
      <c r="J31" s="990"/>
      <c r="K31" s="990"/>
      <c r="L31" s="990"/>
      <c r="M31" s="364" t="e">
        <f>F45</f>
        <v>#REF!</v>
      </c>
      <c r="O31" s="356"/>
      <c r="P31" s="356"/>
    </row>
    <row r="32" spans="1:16" s="2" customFormat="1" ht="12" customHeight="1" x14ac:dyDescent="0.2">
      <c r="A32" s="997" t="s">
        <v>549</v>
      </c>
      <c r="B32" s="998"/>
      <c r="C32" s="998"/>
      <c r="D32" s="998"/>
      <c r="E32" s="999"/>
      <c r="F32" s="329">
        <v>0</v>
      </c>
      <c r="G32" s="253"/>
      <c r="H32" s="990" t="s">
        <v>342</v>
      </c>
      <c r="I32" s="990"/>
      <c r="J32" s="990"/>
      <c r="K32" s="990"/>
      <c r="L32" s="990"/>
      <c r="M32" s="363">
        <f>M25</f>
        <v>0</v>
      </c>
      <c r="O32" s="356"/>
      <c r="P32" s="356"/>
    </row>
    <row r="33" spans="1:16" s="2" customFormat="1" ht="12" customHeight="1" x14ac:dyDescent="0.2">
      <c r="A33" s="747" t="s">
        <v>527</v>
      </c>
      <c r="B33" s="748"/>
      <c r="C33" s="748"/>
      <c r="D33" s="748"/>
      <c r="E33" s="968"/>
      <c r="F33" s="327" t="e">
        <f>SUM(F7:F32)</f>
        <v>#REF!</v>
      </c>
      <c r="G33" s="253"/>
      <c r="H33" s="1004" t="s">
        <v>350</v>
      </c>
      <c r="I33" s="1004"/>
      <c r="J33" s="1004"/>
      <c r="K33" s="1004"/>
      <c r="L33" s="1004"/>
      <c r="M33" s="328" t="e">
        <f>SUM(M31:M32)</f>
        <v>#REF!</v>
      </c>
      <c r="O33" s="356"/>
      <c r="P33" s="356"/>
    </row>
    <row r="34" spans="1:16" s="2" customFormat="1" ht="12" customHeight="1" x14ac:dyDescent="0.2">
      <c r="A34" s="747" t="s">
        <v>530</v>
      </c>
      <c r="B34" s="748"/>
      <c r="C34" s="748"/>
      <c r="D34" s="748"/>
      <c r="E34" s="968"/>
      <c r="F34" s="331"/>
      <c r="G34" s="253"/>
      <c r="O34" s="356"/>
      <c r="P34" s="356"/>
    </row>
    <row r="35" spans="1:16" s="2" customFormat="1" ht="12" customHeight="1" x14ac:dyDescent="0.2">
      <c r="A35" s="997" t="s">
        <v>549</v>
      </c>
      <c r="B35" s="998"/>
      <c r="C35" s="998"/>
      <c r="D35" s="998"/>
      <c r="E35" s="999"/>
      <c r="F35" s="329">
        <v>0</v>
      </c>
      <c r="G35" s="253"/>
      <c r="O35" s="356"/>
      <c r="P35" s="356"/>
    </row>
    <row r="36" spans="1:16" s="2" customFormat="1" ht="12" customHeight="1" x14ac:dyDescent="0.2">
      <c r="A36" s="997" t="s">
        <v>549</v>
      </c>
      <c r="B36" s="998"/>
      <c r="C36" s="998"/>
      <c r="D36" s="998"/>
      <c r="E36" s="999"/>
      <c r="F36" s="329">
        <v>0</v>
      </c>
      <c r="G36" s="253"/>
      <c r="H36" s="994" t="s">
        <v>344</v>
      </c>
      <c r="I36" s="994"/>
      <c r="J36" s="994"/>
      <c r="K36" s="994"/>
      <c r="L36" s="1003"/>
      <c r="M36" s="326" t="s">
        <v>548</v>
      </c>
      <c r="O36" s="356"/>
      <c r="P36" s="356"/>
    </row>
    <row r="37" spans="1:16" s="2" customFormat="1" ht="12" customHeight="1" x14ac:dyDescent="0.2">
      <c r="A37" s="997" t="s">
        <v>549</v>
      </c>
      <c r="B37" s="998"/>
      <c r="C37" s="998"/>
      <c r="D37" s="998"/>
      <c r="E37" s="999"/>
      <c r="F37" s="329">
        <v>0</v>
      </c>
      <c r="G37" s="253"/>
      <c r="H37" s="990" t="s">
        <v>343</v>
      </c>
      <c r="I37" s="990"/>
      <c r="J37" s="990"/>
      <c r="K37" s="990"/>
      <c r="L37" s="990"/>
      <c r="M37" s="365" t="e">
        <f>ROUND(M33,0)</f>
        <v>#REF!</v>
      </c>
      <c r="O37" s="356"/>
      <c r="P37" s="356"/>
    </row>
    <row r="38" spans="1:16" s="2" customFormat="1" ht="12" customHeight="1" x14ac:dyDescent="0.2">
      <c r="A38" s="747" t="s">
        <v>532</v>
      </c>
      <c r="B38" s="748"/>
      <c r="C38" s="748"/>
      <c r="D38" s="748"/>
      <c r="E38" s="968"/>
      <c r="F38" s="327">
        <f>SUM(F35:F37)</f>
        <v>0</v>
      </c>
      <c r="G38" s="253"/>
      <c r="H38" s="990" t="s">
        <v>345</v>
      </c>
      <c r="I38" s="990"/>
      <c r="J38" s="990"/>
      <c r="K38" s="990"/>
      <c r="L38" s="990"/>
      <c r="M38" s="440">
        <f>'LIHTC REQUEST'!M42</f>
        <v>0</v>
      </c>
      <c r="O38" s="356"/>
      <c r="P38" s="356"/>
    </row>
    <row r="39" spans="1:16" s="2" customFormat="1" ht="12" customHeight="1" x14ac:dyDescent="0.2">
      <c r="A39" s="747" t="s">
        <v>578</v>
      </c>
      <c r="B39" s="748"/>
      <c r="C39" s="748"/>
      <c r="D39" s="748"/>
      <c r="E39" s="968"/>
      <c r="F39" s="327" t="e">
        <f>(F5-F33)+F38</f>
        <v>#REF!</v>
      </c>
      <c r="G39" s="253"/>
      <c r="H39" s="990" t="s">
        <v>346</v>
      </c>
      <c r="I39" s="990"/>
      <c r="J39" s="990"/>
      <c r="K39" s="990"/>
      <c r="L39" s="990"/>
      <c r="M39" s="440" t="e">
        <f>'LIHTC REQUEST'!M44</f>
        <v>#REF!</v>
      </c>
      <c r="O39" s="356"/>
      <c r="P39" s="356"/>
    </row>
    <row r="40" spans="1:16" s="2" customFormat="1" ht="12" customHeight="1" x14ac:dyDescent="0.2">
      <c r="A40" s="747" t="s">
        <v>581</v>
      </c>
      <c r="B40" s="748"/>
      <c r="C40" s="748"/>
      <c r="D40" s="748"/>
      <c r="E40" s="968"/>
      <c r="F40" s="330">
        <v>1</v>
      </c>
      <c r="G40" s="253"/>
      <c r="H40" s="1004" t="s">
        <v>347</v>
      </c>
      <c r="I40" s="1004"/>
      <c r="J40" s="1004"/>
      <c r="K40" s="1004"/>
      <c r="L40" s="1004"/>
      <c r="M40" s="328" t="e">
        <f>(M37*M39)*10</f>
        <v>#REF!</v>
      </c>
      <c r="O40" s="356"/>
      <c r="P40" s="356"/>
    </row>
    <row r="41" spans="1:16" s="2" customFormat="1" ht="12" customHeight="1" x14ac:dyDescent="0.2">
      <c r="A41" s="747" t="s">
        <v>579</v>
      </c>
      <c r="B41" s="748"/>
      <c r="C41" s="748"/>
      <c r="D41" s="748"/>
      <c r="E41" s="968"/>
      <c r="F41" s="403" t="e">
        <f>F39*F40</f>
        <v>#REF!</v>
      </c>
      <c r="G41" s="253"/>
      <c r="O41" s="356"/>
      <c r="P41" s="356"/>
    </row>
    <row r="42" spans="1:16" s="2" customFormat="1" ht="12" customHeight="1" x14ac:dyDescent="0.2">
      <c r="A42" s="747" t="s">
        <v>338</v>
      </c>
      <c r="B42" s="748"/>
      <c r="C42" s="748"/>
      <c r="D42" s="748"/>
      <c r="E42" s="968"/>
      <c r="F42" s="404">
        <f>'GEN INFO'!O41</f>
        <v>0</v>
      </c>
      <c r="G42" s="253"/>
      <c r="O42" s="356"/>
      <c r="P42" s="356"/>
    </row>
    <row r="43" spans="1:16" s="2" customFormat="1" ht="12" customHeight="1" x14ac:dyDescent="0.2">
      <c r="A43" s="747" t="s">
        <v>580</v>
      </c>
      <c r="B43" s="748"/>
      <c r="C43" s="748"/>
      <c r="D43" s="748"/>
      <c r="E43" s="968"/>
      <c r="F43" s="327" t="e">
        <f>F41*F42</f>
        <v>#REF!</v>
      </c>
      <c r="G43" s="254"/>
      <c r="H43" s="252"/>
      <c r="I43" s="252"/>
      <c r="O43" s="356"/>
      <c r="P43" s="356"/>
    </row>
    <row r="44" spans="1:16" s="2" customFormat="1" ht="12" customHeight="1" x14ac:dyDescent="0.2">
      <c r="A44" s="747" t="s">
        <v>339</v>
      </c>
      <c r="B44" s="748"/>
      <c r="C44" s="748"/>
      <c r="D44" s="748"/>
      <c r="E44" s="968"/>
      <c r="F44" s="330">
        <v>0</v>
      </c>
      <c r="G44" s="251"/>
      <c r="H44" s="252"/>
      <c r="I44" s="252"/>
      <c r="O44" s="356"/>
      <c r="P44" s="356"/>
    </row>
    <row r="45" spans="1:16" s="2" customFormat="1" ht="12" customHeight="1" x14ac:dyDescent="0.2">
      <c r="A45" s="965" t="s">
        <v>349</v>
      </c>
      <c r="B45" s="966"/>
      <c r="C45" s="966"/>
      <c r="D45" s="966"/>
      <c r="E45" s="967"/>
      <c r="F45" s="328" t="e">
        <f>F43*F44</f>
        <v>#REF!</v>
      </c>
      <c r="G45" s="254"/>
      <c r="H45" s="252"/>
      <c r="I45" s="252"/>
      <c r="O45" s="356"/>
      <c r="P45" s="356"/>
    </row>
    <row r="46" spans="1:16" s="2" customFormat="1" ht="12" customHeight="1" x14ac:dyDescent="0.2">
      <c r="A46" s="1005"/>
      <c r="B46" s="1005"/>
      <c r="C46" s="1005"/>
      <c r="D46" s="1005"/>
      <c r="E46" s="1005"/>
      <c r="F46" s="1005"/>
      <c r="G46" s="32"/>
      <c r="H46" s="32"/>
      <c r="I46" s="32"/>
      <c r="O46" s="356"/>
      <c r="P46" s="356"/>
    </row>
    <row r="47" spans="1:16" s="59" customFormat="1" ht="12" customHeight="1" x14ac:dyDescent="0.2">
      <c r="G47" s="258"/>
      <c r="H47" s="258"/>
      <c r="I47" s="258"/>
      <c r="J47" s="259"/>
      <c r="O47" s="356"/>
      <c r="P47" s="356"/>
    </row>
    <row r="48" spans="1:16" s="59" customFormat="1" ht="12" customHeight="1" x14ac:dyDescent="0.2">
      <c r="G48" s="258"/>
      <c r="H48" s="258"/>
      <c r="I48" s="258"/>
      <c r="J48" s="259"/>
      <c r="O48" s="356"/>
      <c r="P48" s="356"/>
    </row>
    <row r="49" spans="7:16" s="59" customFormat="1" ht="12" customHeight="1" x14ac:dyDescent="0.2">
      <c r="G49" s="258"/>
      <c r="H49" s="258"/>
      <c r="I49" s="258"/>
      <c r="J49" s="259"/>
      <c r="O49" s="356"/>
      <c r="P49" s="356"/>
    </row>
    <row r="50" spans="7:16" s="59" customFormat="1" ht="12" customHeight="1" x14ac:dyDescent="0.2">
      <c r="G50" s="258"/>
      <c r="H50" s="258"/>
      <c r="I50" s="258"/>
      <c r="J50" s="259"/>
      <c r="O50" s="356"/>
      <c r="P50" s="356"/>
    </row>
    <row r="51" spans="7:16" s="59" customFormat="1" ht="12" customHeight="1" x14ac:dyDescent="0.2">
      <c r="G51" s="258"/>
      <c r="H51" s="258"/>
      <c r="I51" s="258"/>
      <c r="J51" s="259"/>
      <c r="O51" s="356"/>
      <c r="P51" s="356"/>
    </row>
    <row r="52" spans="7:16" x14ac:dyDescent="0.2">
      <c r="O52" s="38"/>
      <c r="P52" s="38"/>
    </row>
    <row r="53" spans="7:16" x14ac:dyDescent="0.2">
      <c r="O53" s="38"/>
      <c r="P53" s="38"/>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32"/>
      <c r="P75" s="32"/>
    </row>
    <row r="76" spans="15:16" x14ac:dyDescent="0.2">
      <c r="O76" s="38"/>
      <c r="P76" s="38"/>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8"/>
      <c r="P83" s="38"/>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8"/>
      <c r="P92" s="38"/>
    </row>
    <row r="93" spans="15:16" x14ac:dyDescent="0.2">
      <c r="O93" s="38"/>
      <c r="P93" s="38"/>
    </row>
    <row r="94" spans="15:16" x14ac:dyDescent="0.2">
      <c r="O94" s="38"/>
      <c r="P94" s="38"/>
    </row>
    <row r="95" spans="15:16" x14ac:dyDescent="0.2">
      <c r="O95" s="38"/>
      <c r="P95" s="38"/>
    </row>
    <row r="96" spans="15:16" x14ac:dyDescent="0.2">
      <c r="O96" s="38"/>
      <c r="P96" s="38"/>
    </row>
    <row r="97" spans="15:16" x14ac:dyDescent="0.2">
      <c r="O97" s="38"/>
      <c r="P97" s="38"/>
    </row>
    <row r="98" spans="15:16" x14ac:dyDescent="0.2">
      <c r="O98" s="38"/>
      <c r="P98" s="38"/>
    </row>
    <row r="99" spans="15:16" x14ac:dyDescent="0.2">
      <c r="O99" s="38"/>
      <c r="P99" s="38"/>
    </row>
    <row r="100" spans="15:16" x14ac:dyDescent="0.2">
      <c r="O100" s="38"/>
      <c r="P100" s="38"/>
    </row>
    <row r="101" spans="15:16" x14ac:dyDescent="0.2">
      <c r="O101" s="38"/>
      <c r="P101" s="38"/>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32"/>
      <c r="P109" s="3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40"/>
      <c r="P119" s="4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5"/>
      <c r="P128" s="5"/>
    </row>
  </sheetData>
  <sheetProtection password="DE49" sheet="1" objects="1" scenarios="1"/>
  <mergeCells count="78">
    <mergeCell ref="A45:E45"/>
    <mergeCell ref="A46:F46"/>
    <mergeCell ref="A40:E40"/>
    <mergeCell ref="H40:L40"/>
    <mergeCell ref="A41:E41"/>
    <mergeCell ref="A42:E42"/>
    <mergeCell ref="A43:E43"/>
    <mergeCell ref="A44:E44"/>
    <mergeCell ref="A37:E37"/>
    <mergeCell ref="H37:L37"/>
    <mergeCell ref="A38:E38"/>
    <mergeCell ref="H38:L38"/>
    <mergeCell ref="A39:E39"/>
    <mergeCell ref="H39:L39"/>
    <mergeCell ref="A33:E33"/>
    <mergeCell ref="H33:L33"/>
    <mergeCell ref="A34:E34"/>
    <mergeCell ref="A35:E35"/>
    <mergeCell ref="A36:E36"/>
    <mergeCell ref="H36:L36"/>
    <mergeCell ref="A30:E30"/>
    <mergeCell ref="H30:L30"/>
    <mergeCell ref="A31:E31"/>
    <mergeCell ref="H31:L31"/>
    <mergeCell ref="A32:E32"/>
    <mergeCell ref="H32:L32"/>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18:E18"/>
    <mergeCell ref="H18:L18"/>
    <mergeCell ref="A19:E19"/>
    <mergeCell ref="H19:L19"/>
    <mergeCell ref="A20:E20"/>
    <mergeCell ref="H20:L20"/>
    <mergeCell ref="A15:E15"/>
    <mergeCell ref="H15:L15"/>
    <mergeCell ref="A16:E16"/>
    <mergeCell ref="H16:L16"/>
    <mergeCell ref="A17:E17"/>
    <mergeCell ref="H17:L17"/>
    <mergeCell ref="H12:L12"/>
    <mergeCell ref="A13:E13"/>
    <mergeCell ref="H13:L13"/>
    <mergeCell ref="A14:E14"/>
    <mergeCell ref="H14:L14"/>
    <mergeCell ref="A1:M1"/>
    <mergeCell ref="A3:J3"/>
    <mergeCell ref="A4:E4"/>
    <mergeCell ref="H4:J4"/>
    <mergeCell ref="K4:L4"/>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s>
  <printOptions horizontalCentered="1"/>
  <pageMargins left="0.35" right="0.35" top="0.3" bottom="0.25" header="0.3" footer="0.3"/>
  <pageSetup scale="95" orientation="landscape" r:id="rId1"/>
  <headerFooter>
    <oddFooter>&amp;R&amp;"+,Italic"&amp;8&amp;F  &amp;A  &amp;D</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M52"/>
  <sheetViews>
    <sheetView showGridLines="0" view="pageBreakPreview" zoomScaleNormal="110" zoomScaleSheetLayoutView="100" workbookViewId="0">
      <selection activeCell="F18" sqref="F18"/>
    </sheetView>
  </sheetViews>
  <sheetFormatPr defaultRowHeight="12.75" x14ac:dyDescent="0.2"/>
  <cols>
    <col min="1" max="3" width="7.5" customWidth="1"/>
    <col min="4" max="4" width="7.75" customWidth="1"/>
    <col min="5" max="5" width="8.375" customWidth="1"/>
    <col min="6" max="6" width="13.125" customWidth="1"/>
    <col min="7" max="7" width="3.25" style="255" customWidth="1"/>
    <col min="8" max="9" width="7.5" style="255" customWidth="1"/>
    <col min="10" max="10" width="7.5" customWidth="1"/>
    <col min="11" max="11" width="7.75" customWidth="1"/>
    <col min="13" max="13" width="13.125" customWidth="1"/>
  </cols>
  <sheetData>
    <row r="1" spans="1:13" s="37" customFormat="1" ht="21.95" customHeight="1" x14ac:dyDescent="0.25">
      <c r="A1" s="940" t="s">
        <v>607</v>
      </c>
      <c r="B1" s="940"/>
      <c r="C1" s="940"/>
      <c r="D1" s="940"/>
      <c r="E1" s="940"/>
      <c r="F1" s="940"/>
      <c r="G1" s="940"/>
      <c r="H1" s="940"/>
      <c r="I1" s="940"/>
      <c r="J1" s="940"/>
      <c r="K1" s="940"/>
      <c r="L1" s="940"/>
      <c r="M1" s="940"/>
    </row>
    <row r="2" spans="1:13" s="37" customFormat="1" ht="12.75" customHeight="1" x14ac:dyDescent="0.25">
      <c r="A2" s="39"/>
      <c r="B2" s="39"/>
      <c r="C2" s="39"/>
      <c r="D2" s="39"/>
      <c r="E2" s="39"/>
      <c r="F2" s="39"/>
      <c r="G2" s="39"/>
      <c r="H2" s="39"/>
      <c r="I2" s="39"/>
      <c r="J2" s="39"/>
      <c r="K2" s="39"/>
      <c r="L2" s="39"/>
      <c r="M2" s="39"/>
    </row>
    <row r="3" spans="1:13" s="1" customFormat="1" ht="12" customHeight="1" x14ac:dyDescent="0.2">
      <c r="A3" s="398" t="s">
        <v>547</v>
      </c>
      <c r="B3" s="35"/>
      <c r="C3" s="35"/>
      <c r="D3" s="35"/>
      <c r="E3" s="35"/>
      <c r="F3" s="35"/>
      <c r="G3" s="35"/>
      <c r="H3" s="35"/>
      <c r="I3" s="35"/>
      <c r="J3" s="35"/>
      <c r="K3" s="35"/>
    </row>
    <row r="4" spans="1:13" s="2" customFormat="1" ht="12" customHeight="1" x14ac:dyDescent="0.2">
      <c r="A4" s="994"/>
      <c r="B4" s="994"/>
      <c r="C4" s="994"/>
      <c r="D4" s="994"/>
      <c r="E4" s="994"/>
      <c r="F4" s="994"/>
      <c r="G4" s="994"/>
      <c r="H4" s="994"/>
      <c r="I4" s="994"/>
      <c r="J4" s="994"/>
      <c r="K4" s="223"/>
    </row>
    <row r="5" spans="1:13" s="2" customFormat="1" ht="15" customHeight="1" x14ac:dyDescent="0.2">
      <c r="A5" s="959" t="s">
        <v>362</v>
      </c>
      <c r="B5" s="959"/>
      <c r="C5" s="959"/>
      <c r="D5" s="959"/>
      <c r="E5" s="959"/>
      <c r="F5" s="439"/>
      <c r="G5" s="252"/>
      <c r="H5" s="959" t="s">
        <v>363</v>
      </c>
      <c r="I5" s="959"/>
      <c r="J5" s="959"/>
      <c r="K5" s="1006" t="s">
        <v>540</v>
      </c>
      <c r="L5" s="1006"/>
      <c r="M5" s="439"/>
    </row>
    <row r="6" spans="1:13" s="2" customFormat="1" ht="12" customHeight="1" x14ac:dyDescent="0.2">
      <c r="A6" s="747" t="s">
        <v>539</v>
      </c>
      <c r="B6" s="748"/>
      <c r="C6" s="748"/>
      <c r="D6" s="748"/>
      <c r="E6" s="968"/>
      <c r="F6" s="363">
        <f>'USES (TDC)'!F53</f>
        <v>0</v>
      </c>
      <c r="G6" s="253"/>
      <c r="H6" s="990" t="s">
        <v>348</v>
      </c>
      <c r="I6" s="990"/>
      <c r="J6" s="990"/>
      <c r="K6" s="990"/>
      <c r="L6" s="990"/>
      <c r="M6" s="363">
        <f>F8</f>
        <v>0</v>
      </c>
    </row>
    <row r="7" spans="1:13" s="2" customFormat="1" ht="12" customHeight="1" x14ac:dyDescent="0.2">
      <c r="A7" s="990" t="s">
        <v>511</v>
      </c>
      <c r="B7" s="990"/>
      <c r="C7" s="990"/>
      <c r="D7" s="990"/>
      <c r="E7" s="990"/>
      <c r="F7" s="332"/>
      <c r="G7" s="253"/>
      <c r="H7" s="990" t="s">
        <v>695</v>
      </c>
      <c r="I7" s="990"/>
      <c r="J7" s="990"/>
      <c r="K7" s="990"/>
      <c r="L7" s="990"/>
      <c r="M7" s="329">
        <v>0</v>
      </c>
    </row>
    <row r="8" spans="1:13" s="2" customFormat="1" ht="12" customHeight="1" x14ac:dyDescent="0.2">
      <c r="A8" s="991" t="s">
        <v>514</v>
      </c>
      <c r="B8" s="991"/>
      <c r="C8" s="991"/>
      <c r="D8" s="991"/>
      <c r="E8" s="991"/>
      <c r="F8" s="569">
        <f>'USES (TDC)'!M39</f>
        <v>0</v>
      </c>
      <c r="G8" s="253"/>
      <c r="H8" s="990" t="s">
        <v>511</v>
      </c>
      <c r="I8" s="990"/>
      <c r="J8" s="990"/>
      <c r="K8" s="990"/>
      <c r="L8" s="990"/>
      <c r="M8" s="332"/>
    </row>
    <row r="9" spans="1:13" s="2" customFormat="1" ht="12" customHeight="1" x14ac:dyDescent="0.2">
      <c r="A9" s="991" t="s">
        <v>512</v>
      </c>
      <c r="B9" s="991"/>
      <c r="C9" s="991"/>
      <c r="D9" s="991"/>
      <c r="E9" s="991"/>
      <c r="F9" s="329">
        <v>0</v>
      </c>
      <c r="G9" s="253"/>
      <c r="H9" s="971" t="s">
        <v>538</v>
      </c>
      <c r="I9" s="972"/>
      <c r="J9" s="972"/>
      <c r="K9" s="972"/>
      <c r="L9" s="992"/>
      <c r="M9" s="329">
        <v>0</v>
      </c>
    </row>
    <row r="10" spans="1:13" s="2" customFormat="1" ht="12" customHeight="1" x14ac:dyDescent="0.2">
      <c r="A10" s="993" t="s">
        <v>524</v>
      </c>
      <c r="B10" s="993"/>
      <c r="C10" s="993"/>
      <c r="D10" s="993"/>
      <c r="E10" s="993"/>
      <c r="F10" s="329">
        <v>0</v>
      </c>
      <c r="G10" s="253"/>
      <c r="H10" s="578" t="s">
        <v>534</v>
      </c>
      <c r="I10" s="579"/>
      <c r="J10" s="579"/>
      <c r="K10" s="579"/>
      <c r="L10" s="581"/>
      <c r="M10" s="329">
        <v>0</v>
      </c>
    </row>
    <row r="11" spans="1:13" s="2" customFormat="1" ht="12" customHeight="1" x14ac:dyDescent="0.2">
      <c r="A11" s="991" t="s">
        <v>513</v>
      </c>
      <c r="B11" s="991"/>
      <c r="C11" s="991"/>
      <c r="D11" s="991"/>
      <c r="E11" s="991"/>
      <c r="F11" s="329">
        <v>0</v>
      </c>
      <c r="G11" s="253"/>
      <c r="H11" s="580" t="s">
        <v>643</v>
      </c>
      <c r="I11" s="580"/>
      <c r="J11" s="580"/>
      <c r="K11" s="580"/>
      <c r="L11" s="580"/>
      <c r="M11" s="329">
        <v>0</v>
      </c>
    </row>
    <row r="12" spans="1:13" s="2" customFormat="1" ht="12" customHeight="1" x14ac:dyDescent="0.2">
      <c r="A12" s="991" t="s">
        <v>515</v>
      </c>
      <c r="B12" s="991"/>
      <c r="C12" s="991"/>
      <c r="D12" s="991"/>
      <c r="E12" s="991"/>
      <c r="F12" s="329">
        <v>0</v>
      </c>
      <c r="G12" s="253"/>
      <c r="H12" s="971" t="s">
        <v>535</v>
      </c>
      <c r="I12" s="972"/>
      <c r="J12" s="972"/>
      <c r="K12" s="972"/>
      <c r="L12" s="992"/>
      <c r="M12" s="329">
        <v>0</v>
      </c>
    </row>
    <row r="13" spans="1:13" s="2" customFormat="1" ht="12" customHeight="1" x14ac:dyDescent="0.2">
      <c r="A13" s="991" t="s">
        <v>516</v>
      </c>
      <c r="B13" s="991"/>
      <c r="C13" s="991"/>
      <c r="D13" s="991"/>
      <c r="E13" s="991"/>
      <c r="F13" s="329">
        <v>0</v>
      </c>
      <c r="G13" s="253"/>
      <c r="H13" s="580" t="s">
        <v>536</v>
      </c>
      <c r="I13" s="580"/>
      <c r="J13" s="580"/>
      <c r="K13" s="580"/>
      <c r="L13" s="580"/>
      <c r="M13" s="329">
        <v>0</v>
      </c>
    </row>
    <row r="14" spans="1:13" s="2" customFormat="1" ht="12" customHeight="1" x14ac:dyDescent="0.2">
      <c r="A14" s="993" t="s">
        <v>517</v>
      </c>
      <c r="B14" s="993"/>
      <c r="C14" s="993"/>
      <c r="D14" s="993"/>
      <c r="E14" s="993"/>
      <c r="F14" s="329">
        <v>0</v>
      </c>
      <c r="G14" s="253"/>
      <c r="H14" s="578" t="s">
        <v>537</v>
      </c>
      <c r="I14" s="579"/>
      <c r="J14" s="579"/>
      <c r="K14" s="579"/>
      <c r="L14" s="581"/>
      <c r="M14" s="329">
        <v>0</v>
      </c>
    </row>
    <row r="15" spans="1:13" s="2" customFormat="1" ht="12" customHeight="1" x14ac:dyDescent="0.2">
      <c r="A15" s="991" t="s">
        <v>518</v>
      </c>
      <c r="B15" s="991"/>
      <c r="C15" s="991"/>
      <c r="D15" s="991"/>
      <c r="E15" s="991"/>
      <c r="F15" s="329">
        <v>0</v>
      </c>
      <c r="G15" s="253"/>
      <c r="H15" s="583" t="s">
        <v>549</v>
      </c>
      <c r="I15" s="584"/>
      <c r="J15" s="584"/>
      <c r="K15" s="584"/>
      <c r="L15" s="585"/>
      <c r="M15" s="329">
        <v>0</v>
      </c>
    </row>
    <row r="16" spans="1:13" s="2" customFormat="1" ht="12" customHeight="1" x14ac:dyDescent="0.2">
      <c r="A16" s="991" t="s">
        <v>525</v>
      </c>
      <c r="B16" s="991"/>
      <c r="C16" s="991"/>
      <c r="D16" s="991"/>
      <c r="E16" s="991"/>
      <c r="F16" s="569">
        <f>'USES (TDC)'!M43</f>
        <v>0</v>
      </c>
      <c r="G16" s="253"/>
      <c r="H16" s="583" t="s">
        <v>549</v>
      </c>
      <c r="I16" s="584"/>
      <c r="J16" s="584"/>
      <c r="K16" s="584"/>
      <c r="L16" s="585"/>
      <c r="M16" s="329">
        <v>0</v>
      </c>
    </row>
    <row r="17" spans="1:13" s="2" customFormat="1" ht="12" customHeight="1" x14ac:dyDescent="0.2">
      <c r="A17" s="991" t="s">
        <v>627</v>
      </c>
      <c r="B17" s="991"/>
      <c r="C17" s="991"/>
      <c r="D17" s="991"/>
      <c r="E17" s="991"/>
      <c r="F17" s="569">
        <f>'USES (TDC)'!M42</f>
        <v>0</v>
      </c>
      <c r="G17" s="253"/>
      <c r="H17" s="583" t="s">
        <v>549</v>
      </c>
      <c r="I17" s="584"/>
      <c r="J17" s="584"/>
      <c r="K17" s="584"/>
      <c r="L17" s="585"/>
      <c r="M17" s="329">
        <v>0</v>
      </c>
    </row>
    <row r="18" spans="1:13" s="2" customFormat="1" ht="12" customHeight="1" x14ac:dyDescent="0.2">
      <c r="A18" s="971" t="s">
        <v>646</v>
      </c>
      <c r="B18" s="972"/>
      <c r="C18" s="972"/>
      <c r="D18" s="972"/>
      <c r="E18" s="992"/>
      <c r="F18" s="569" t="e">
        <f>'USES (TDC)'!#REF!+'USES (TDC)'!#REF!</f>
        <v>#REF!</v>
      </c>
      <c r="G18" s="253"/>
      <c r="H18" s="575" t="s">
        <v>527</v>
      </c>
      <c r="I18" s="576"/>
      <c r="J18" s="576"/>
      <c r="K18" s="576"/>
      <c r="L18" s="577"/>
      <c r="M18" s="327">
        <f>SUM(M9:M17)</f>
        <v>0</v>
      </c>
    </row>
    <row r="19" spans="1:13" s="2" customFormat="1" ht="12" customHeight="1" x14ac:dyDescent="0.2">
      <c r="A19" s="971" t="s">
        <v>520</v>
      </c>
      <c r="B19" s="972"/>
      <c r="C19" s="972"/>
      <c r="D19" s="972"/>
      <c r="E19" s="992"/>
      <c r="F19" s="329">
        <v>0</v>
      </c>
      <c r="G19" s="253"/>
      <c r="H19" s="575" t="s">
        <v>644</v>
      </c>
      <c r="I19" s="576"/>
      <c r="J19" s="576"/>
      <c r="K19" s="576"/>
      <c r="L19" s="577"/>
      <c r="M19" s="332"/>
    </row>
    <row r="20" spans="1:13" s="2" customFormat="1" ht="12" customHeight="1" x14ac:dyDescent="0.2">
      <c r="A20" s="971" t="s">
        <v>528</v>
      </c>
      <c r="B20" s="972"/>
      <c r="C20" s="972"/>
      <c r="D20" s="972"/>
      <c r="E20" s="992"/>
      <c r="F20" s="329">
        <v>0</v>
      </c>
      <c r="G20" s="253"/>
      <c r="H20" s="583" t="s">
        <v>549</v>
      </c>
      <c r="I20" s="584"/>
      <c r="J20" s="584"/>
      <c r="K20" s="584"/>
      <c r="L20" s="585"/>
      <c r="M20" s="329">
        <v>0</v>
      </c>
    </row>
    <row r="21" spans="1:13" s="2" customFormat="1" ht="12" customHeight="1" x14ac:dyDescent="0.2">
      <c r="A21" s="971" t="s">
        <v>529</v>
      </c>
      <c r="B21" s="972"/>
      <c r="C21" s="972"/>
      <c r="D21" s="972"/>
      <c r="E21" s="992"/>
      <c r="F21" s="329">
        <v>0</v>
      </c>
      <c r="G21" s="253"/>
      <c r="H21" s="583" t="s">
        <v>549</v>
      </c>
      <c r="I21" s="584"/>
      <c r="J21" s="584"/>
      <c r="K21" s="584"/>
      <c r="L21" s="585"/>
      <c r="M21" s="329">
        <v>0</v>
      </c>
    </row>
    <row r="22" spans="1:13" s="2" customFormat="1" ht="12" customHeight="1" x14ac:dyDescent="0.2">
      <c r="A22" s="971" t="s">
        <v>533</v>
      </c>
      <c r="B22" s="972"/>
      <c r="C22" s="972"/>
      <c r="D22" s="972"/>
      <c r="E22" s="992"/>
      <c r="F22" s="329">
        <v>0</v>
      </c>
      <c r="G22" s="253"/>
      <c r="H22" s="583" t="s">
        <v>549</v>
      </c>
      <c r="I22" s="584"/>
      <c r="J22" s="584"/>
      <c r="K22" s="584"/>
      <c r="L22" s="585"/>
      <c r="M22" s="329">
        <v>0</v>
      </c>
    </row>
    <row r="23" spans="1:13" s="2" customFormat="1" ht="12" customHeight="1" x14ac:dyDescent="0.2">
      <c r="A23" s="971" t="s">
        <v>521</v>
      </c>
      <c r="B23" s="972"/>
      <c r="C23" s="972"/>
      <c r="D23" s="972"/>
      <c r="E23" s="992"/>
      <c r="F23" s="329">
        <v>0</v>
      </c>
      <c r="G23" s="253"/>
      <c r="H23" s="575" t="s">
        <v>645</v>
      </c>
      <c r="I23" s="576"/>
      <c r="J23" s="576"/>
      <c r="K23" s="576"/>
      <c r="L23" s="577"/>
      <c r="M23" s="327">
        <f>SUM(M20:M22)</f>
        <v>0</v>
      </c>
    </row>
    <row r="24" spans="1:13" s="2" customFormat="1" ht="12" customHeight="1" x14ac:dyDescent="0.2">
      <c r="A24" s="971" t="s">
        <v>522</v>
      </c>
      <c r="B24" s="972"/>
      <c r="C24" s="972"/>
      <c r="D24" s="972"/>
      <c r="E24" s="992"/>
      <c r="F24" s="329">
        <v>0</v>
      </c>
      <c r="G24" s="253"/>
      <c r="H24" s="575" t="s">
        <v>578</v>
      </c>
      <c r="I24" s="576"/>
      <c r="J24" s="576"/>
      <c r="K24" s="576"/>
      <c r="L24" s="577"/>
      <c r="M24" s="327">
        <f>IF(M6&gt;M7,(M7-M18+M23),(M6-M18+M23))</f>
        <v>0</v>
      </c>
    </row>
    <row r="25" spans="1:13" s="2" customFormat="1" ht="12" customHeight="1" x14ac:dyDescent="0.2">
      <c r="A25" s="971" t="s">
        <v>523</v>
      </c>
      <c r="B25" s="972"/>
      <c r="C25" s="972"/>
      <c r="D25" s="972"/>
      <c r="E25" s="992"/>
      <c r="F25" s="329">
        <v>0</v>
      </c>
      <c r="G25" s="253"/>
      <c r="H25" s="575" t="s">
        <v>338</v>
      </c>
      <c r="I25" s="576"/>
      <c r="J25" s="576"/>
      <c r="K25" s="576"/>
      <c r="L25" s="577"/>
      <c r="M25" s="404">
        <f>'GEN INFO'!O41</f>
        <v>0</v>
      </c>
    </row>
    <row r="26" spans="1:13" s="2" customFormat="1" ht="12" customHeight="1" x14ac:dyDescent="0.2">
      <c r="A26" s="971" t="s">
        <v>591</v>
      </c>
      <c r="B26" s="972"/>
      <c r="C26" s="972"/>
      <c r="D26" s="972"/>
      <c r="E26" s="992"/>
      <c r="F26" s="329">
        <v>0</v>
      </c>
      <c r="G26" s="253"/>
      <c r="H26" s="575" t="s">
        <v>580</v>
      </c>
      <c r="I26" s="576"/>
      <c r="J26" s="576"/>
      <c r="K26" s="576"/>
      <c r="L26" s="577"/>
      <c r="M26" s="327">
        <f>M24*M25</f>
        <v>0</v>
      </c>
    </row>
    <row r="27" spans="1:13" s="2" customFormat="1" ht="12" customHeight="1" x14ac:dyDescent="0.2">
      <c r="A27" s="971" t="s">
        <v>669</v>
      </c>
      <c r="B27" s="972"/>
      <c r="C27" s="972"/>
      <c r="D27" s="972"/>
      <c r="E27" s="992"/>
      <c r="F27" s="569" t="e">
        <f>'USES (TDC)'!M24+'USES (TDC)'!#REF!</f>
        <v>#REF!</v>
      </c>
      <c r="G27" s="253"/>
      <c r="H27" s="575" t="s">
        <v>339</v>
      </c>
      <c r="I27" s="576"/>
      <c r="J27" s="576"/>
      <c r="K27" s="576"/>
      <c r="L27" s="577"/>
      <c r="M27" s="330">
        <v>0</v>
      </c>
    </row>
    <row r="28" spans="1:13" s="2" customFormat="1" ht="12" customHeight="1" x14ac:dyDescent="0.2">
      <c r="A28" s="971" t="s">
        <v>526</v>
      </c>
      <c r="B28" s="972"/>
      <c r="C28" s="972"/>
      <c r="D28" s="972"/>
      <c r="E28" s="992"/>
      <c r="F28" s="329">
        <v>0</v>
      </c>
      <c r="G28" s="253"/>
      <c r="H28" s="965" t="s">
        <v>349</v>
      </c>
      <c r="I28" s="966"/>
      <c r="J28" s="966"/>
      <c r="K28" s="966"/>
      <c r="L28" s="967"/>
      <c r="M28" s="328">
        <f>M26*M27</f>
        <v>0</v>
      </c>
    </row>
    <row r="29" spans="1:13" s="2" customFormat="1" ht="12" customHeight="1" x14ac:dyDescent="0.2">
      <c r="A29" s="1007" t="s">
        <v>670</v>
      </c>
      <c r="B29" s="1008"/>
      <c r="C29" s="1008"/>
      <c r="D29" s="1008"/>
      <c r="E29" s="1009"/>
      <c r="F29" s="329">
        <v>0</v>
      </c>
      <c r="G29" s="253"/>
    </row>
    <row r="30" spans="1:13" s="2" customFormat="1" ht="12" customHeight="1" x14ac:dyDescent="0.2">
      <c r="A30" s="997" t="s">
        <v>549</v>
      </c>
      <c r="B30" s="998"/>
      <c r="C30" s="998"/>
      <c r="D30" s="998"/>
      <c r="E30" s="999"/>
      <c r="F30" s="329">
        <v>0</v>
      </c>
      <c r="G30" s="253"/>
      <c r="H30" s="582" t="s">
        <v>635</v>
      </c>
      <c r="I30" s="582"/>
      <c r="J30" s="582"/>
      <c r="K30" s="582"/>
      <c r="L30" s="582"/>
      <c r="M30" s="399"/>
    </row>
    <row r="31" spans="1:13" s="2" customFormat="1" ht="12" customHeight="1" x14ac:dyDescent="0.2">
      <c r="A31" s="997" t="s">
        <v>549</v>
      </c>
      <c r="B31" s="998"/>
      <c r="C31" s="998"/>
      <c r="D31" s="998"/>
      <c r="E31" s="999"/>
      <c r="F31" s="329">
        <v>0</v>
      </c>
      <c r="G31" s="253"/>
      <c r="H31" s="747" t="s">
        <v>341</v>
      </c>
      <c r="I31" s="748"/>
      <c r="J31" s="748"/>
      <c r="K31" s="748"/>
      <c r="L31" s="968"/>
      <c r="M31" s="364" t="e">
        <f>F40*F43</f>
        <v>#REF!</v>
      </c>
    </row>
    <row r="32" spans="1:13" s="2" customFormat="1" ht="12" customHeight="1" x14ac:dyDescent="0.2">
      <c r="A32" s="997" t="s">
        <v>549</v>
      </c>
      <c r="B32" s="998"/>
      <c r="C32" s="998"/>
      <c r="D32" s="998"/>
      <c r="E32" s="999"/>
      <c r="F32" s="329">
        <v>0</v>
      </c>
      <c r="G32" s="253"/>
      <c r="H32" s="747" t="s">
        <v>342</v>
      </c>
      <c r="I32" s="748"/>
      <c r="J32" s="748"/>
      <c r="K32" s="748"/>
      <c r="L32" s="968"/>
      <c r="M32" s="363">
        <f>IF(M27=0, 0, (M24*M25))</f>
        <v>0</v>
      </c>
    </row>
    <row r="33" spans="1:13" s="2" customFormat="1" ht="12" customHeight="1" x14ac:dyDescent="0.2">
      <c r="A33" s="997" t="s">
        <v>549</v>
      </c>
      <c r="B33" s="998"/>
      <c r="C33" s="998"/>
      <c r="D33" s="998"/>
      <c r="E33" s="999"/>
      <c r="F33" s="329">
        <v>0</v>
      </c>
      <c r="G33" s="253"/>
      <c r="H33" s="965" t="s">
        <v>636</v>
      </c>
      <c r="I33" s="966"/>
      <c r="J33" s="966"/>
      <c r="K33" s="966"/>
      <c r="L33" s="967"/>
      <c r="M33" s="328" t="e">
        <f>SUM(M31:M32)</f>
        <v>#REF!</v>
      </c>
    </row>
    <row r="34" spans="1:13" s="2" customFormat="1" ht="12" customHeight="1" x14ac:dyDescent="0.2">
      <c r="A34" s="747" t="s">
        <v>527</v>
      </c>
      <c r="B34" s="748"/>
      <c r="C34" s="748"/>
      <c r="D34" s="748"/>
      <c r="E34" s="968"/>
      <c r="F34" s="327" t="e">
        <f>SUM(F8:F33)</f>
        <v>#REF!</v>
      </c>
      <c r="G34" s="253"/>
    </row>
    <row r="35" spans="1:13" s="2" customFormat="1" ht="12" customHeight="1" x14ac:dyDescent="0.2">
      <c r="A35" s="747" t="s">
        <v>530</v>
      </c>
      <c r="B35" s="748"/>
      <c r="C35" s="748"/>
      <c r="D35" s="748"/>
      <c r="E35" s="968"/>
      <c r="F35" s="331"/>
      <c r="G35" s="253"/>
      <c r="H35" s="994" t="s">
        <v>340</v>
      </c>
      <c r="I35" s="994"/>
      <c r="J35" s="994"/>
      <c r="K35" s="994"/>
      <c r="L35" s="994"/>
      <c r="M35" s="439"/>
    </row>
    <row r="36" spans="1:13" s="2" customFormat="1" ht="12" customHeight="1" x14ac:dyDescent="0.2">
      <c r="A36" s="997" t="s">
        <v>549</v>
      </c>
      <c r="B36" s="998"/>
      <c r="C36" s="998"/>
      <c r="D36" s="998"/>
      <c r="E36" s="999"/>
      <c r="F36" s="329">
        <v>0</v>
      </c>
      <c r="G36" s="253"/>
      <c r="H36" s="990" t="s">
        <v>341</v>
      </c>
      <c r="I36" s="990"/>
      <c r="J36" s="990"/>
      <c r="K36" s="990"/>
      <c r="L36" s="990"/>
      <c r="M36" s="364" t="e">
        <f>F46</f>
        <v>#REF!</v>
      </c>
    </row>
    <row r="37" spans="1:13" s="2" customFormat="1" ht="12" customHeight="1" x14ac:dyDescent="0.2">
      <c r="A37" s="997" t="s">
        <v>549</v>
      </c>
      <c r="B37" s="998"/>
      <c r="C37" s="998"/>
      <c r="D37" s="998"/>
      <c r="E37" s="999"/>
      <c r="F37" s="329">
        <v>0</v>
      </c>
      <c r="G37" s="253"/>
      <c r="H37" s="990" t="s">
        <v>342</v>
      </c>
      <c r="I37" s="990"/>
      <c r="J37" s="990"/>
      <c r="K37" s="990"/>
      <c r="L37" s="990"/>
      <c r="M37" s="363">
        <f>M28</f>
        <v>0</v>
      </c>
    </row>
    <row r="38" spans="1:13" s="2" customFormat="1" ht="12" customHeight="1" x14ac:dyDescent="0.2">
      <c r="A38" s="997" t="s">
        <v>549</v>
      </c>
      <c r="B38" s="998"/>
      <c r="C38" s="998"/>
      <c r="D38" s="998"/>
      <c r="E38" s="999"/>
      <c r="F38" s="329">
        <v>0</v>
      </c>
      <c r="G38" s="253"/>
      <c r="H38" s="1004" t="s">
        <v>350</v>
      </c>
      <c r="I38" s="1004"/>
      <c r="J38" s="1004"/>
      <c r="K38" s="1004"/>
      <c r="L38" s="1004"/>
      <c r="M38" s="328" t="e">
        <f>IF((M36+M37)&gt;1000000, 1000000, (M36+M37))</f>
        <v>#REF!</v>
      </c>
    </row>
    <row r="39" spans="1:13" s="2" customFormat="1" ht="12" customHeight="1" x14ac:dyDescent="0.2">
      <c r="A39" s="747" t="s">
        <v>532</v>
      </c>
      <c r="B39" s="748"/>
      <c r="C39" s="748"/>
      <c r="D39" s="748"/>
      <c r="E39" s="968"/>
      <c r="F39" s="327">
        <f>SUM(F36:F38)</f>
        <v>0</v>
      </c>
      <c r="G39" s="253"/>
    </row>
    <row r="40" spans="1:13" s="2" customFormat="1" ht="12" customHeight="1" x14ac:dyDescent="0.2">
      <c r="A40" s="747" t="s">
        <v>578</v>
      </c>
      <c r="B40" s="748"/>
      <c r="C40" s="748"/>
      <c r="D40" s="748"/>
      <c r="E40" s="968"/>
      <c r="F40" s="327" t="e">
        <f>(F6-F34)+F39</f>
        <v>#REF!</v>
      </c>
      <c r="G40" s="253"/>
      <c r="H40" s="582" t="s">
        <v>344</v>
      </c>
      <c r="I40" s="582"/>
      <c r="J40" s="582"/>
      <c r="K40" s="582"/>
      <c r="L40" s="582"/>
      <c r="M40" s="439"/>
    </row>
    <row r="41" spans="1:13" s="2" customFormat="1" ht="12" customHeight="1" x14ac:dyDescent="0.2">
      <c r="A41" s="747" t="s">
        <v>581</v>
      </c>
      <c r="B41" s="748"/>
      <c r="C41" s="748"/>
      <c r="D41" s="748"/>
      <c r="E41" s="968"/>
      <c r="F41" s="330">
        <v>1</v>
      </c>
      <c r="G41" s="253"/>
      <c r="H41" s="575" t="s">
        <v>343</v>
      </c>
      <c r="I41" s="576"/>
      <c r="J41" s="576"/>
      <c r="K41" s="576"/>
      <c r="L41" s="577"/>
      <c r="M41" s="365" t="e">
        <f>ROUND(M38,0)</f>
        <v>#REF!</v>
      </c>
    </row>
    <row r="42" spans="1:13" s="2" customFormat="1" ht="12" customHeight="1" x14ac:dyDescent="0.2">
      <c r="A42" s="747" t="s">
        <v>579</v>
      </c>
      <c r="B42" s="748"/>
      <c r="C42" s="748"/>
      <c r="D42" s="748"/>
      <c r="E42" s="968"/>
      <c r="F42" s="403" t="e">
        <f>F40*F41</f>
        <v>#REF!</v>
      </c>
      <c r="G42" s="253"/>
      <c r="H42" s="575" t="s">
        <v>633</v>
      </c>
      <c r="I42" s="576"/>
      <c r="J42" s="576"/>
      <c r="K42" s="576"/>
      <c r="L42" s="577"/>
      <c r="M42" s="502">
        <f>'NET EQUITY'!E4</f>
        <v>0</v>
      </c>
    </row>
    <row r="43" spans="1:13" s="2" customFormat="1" ht="12" customHeight="1" x14ac:dyDescent="0.2">
      <c r="A43" s="747" t="s">
        <v>338</v>
      </c>
      <c r="B43" s="748"/>
      <c r="C43" s="748"/>
      <c r="D43" s="748"/>
      <c r="E43" s="968"/>
      <c r="F43" s="404">
        <f>'GEN INFO'!O41</f>
        <v>0</v>
      </c>
      <c r="G43" s="253"/>
      <c r="H43" s="575" t="s">
        <v>618</v>
      </c>
      <c r="I43" s="576"/>
      <c r="J43" s="576"/>
      <c r="K43" s="576"/>
      <c r="L43" s="577"/>
      <c r="M43" s="500">
        <f>'NET EQUITY'!E5</f>
        <v>0</v>
      </c>
    </row>
    <row r="44" spans="1:13" s="2" customFormat="1" ht="12" customHeight="1" x14ac:dyDescent="0.2">
      <c r="A44" s="747" t="s">
        <v>580</v>
      </c>
      <c r="B44" s="748"/>
      <c r="C44" s="748"/>
      <c r="D44" s="748"/>
      <c r="E44" s="968"/>
      <c r="F44" s="327" t="e">
        <f>F42*F43</f>
        <v>#REF!</v>
      </c>
      <c r="G44" s="254"/>
      <c r="H44" s="575" t="s">
        <v>634</v>
      </c>
      <c r="I44" s="576"/>
      <c r="J44" s="576"/>
      <c r="K44" s="576"/>
      <c r="L44" s="577"/>
      <c r="M44" s="465" t="e">
        <f>'NET EQUITY'!E17</f>
        <v>#REF!</v>
      </c>
    </row>
    <row r="45" spans="1:13" s="2" customFormat="1" ht="12" customHeight="1" x14ac:dyDescent="0.2">
      <c r="A45" s="747" t="s">
        <v>339</v>
      </c>
      <c r="B45" s="748"/>
      <c r="C45" s="748"/>
      <c r="D45" s="748"/>
      <c r="E45" s="968"/>
      <c r="F45" s="491">
        <v>0.09</v>
      </c>
      <c r="G45" s="251"/>
      <c r="H45" s="965" t="s">
        <v>347</v>
      </c>
      <c r="I45" s="966"/>
      <c r="J45" s="966"/>
      <c r="K45" s="966"/>
      <c r="L45" s="967"/>
      <c r="M45" s="328" t="e">
        <f>M41*M44*10</f>
        <v>#REF!</v>
      </c>
    </row>
    <row r="46" spans="1:13" s="2" customFormat="1" ht="12" customHeight="1" x14ac:dyDescent="0.2">
      <c r="A46" s="965" t="s">
        <v>349</v>
      </c>
      <c r="B46" s="966"/>
      <c r="C46" s="966"/>
      <c r="D46" s="966"/>
      <c r="E46" s="967"/>
      <c r="F46" s="328" t="e">
        <f>F44*F45</f>
        <v>#REF!</v>
      </c>
      <c r="G46" s="254"/>
    </row>
    <row r="47" spans="1:13" s="2" customFormat="1" ht="12" customHeight="1" x14ac:dyDescent="0.2">
      <c r="A47" s="1005"/>
      <c r="B47" s="1005"/>
      <c r="C47" s="1005"/>
      <c r="D47" s="1005"/>
      <c r="E47" s="1005"/>
      <c r="F47" s="1005"/>
      <c r="G47" s="32"/>
      <c r="H47" s="32"/>
      <c r="I47" s="32"/>
    </row>
    <row r="48" spans="1:13" s="59" customFormat="1" ht="12" customHeight="1" x14ac:dyDescent="0.2">
      <c r="G48" s="258"/>
      <c r="H48" s="258"/>
      <c r="I48" s="258"/>
      <c r="J48" s="259"/>
    </row>
    <row r="49" spans="7:10" s="59" customFormat="1" ht="12" customHeight="1" x14ac:dyDescent="0.2">
      <c r="G49" s="258"/>
      <c r="H49" s="258"/>
      <c r="I49" s="258"/>
      <c r="J49" s="259"/>
    </row>
    <row r="50" spans="7:10" s="59" customFormat="1" ht="12" customHeight="1" x14ac:dyDescent="0.2">
      <c r="G50" s="258"/>
      <c r="H50" s="258"/>
      <c r="I50" s="258"/>
      <c r="J50" s="259"/>
    </row>
    <row r="51" spans="7:10" s="59" customFormat="1" ht="12" customHeight="1" x14ac:dyDescent="0.2">
      <c r="G51" s="258"/>
      <c r="H51" s="258"/>
      <c r="I51" s="258"/>
      <c r="J51" s="259"/>
    </row>
    <row r="52" spans="7:10" s="59" customFormat="1" ht="12" customHeight="1" x14ac:dyDescent="0.2">
      <c r="G52" s="258"/>
      <c r="H52" s="258"/>
      <c r="I52" s="258"/>
      <c r="J52" s="259"/>
    </row>
  </sheetData>
  <sheetProtection algorithmName="SHA-512" hashValue="h4aG5wb6krm8fx9AjtYwepPpBSWTXU6GUxBytSBp1Ts0rkVg76rZoJO1d1Xpd7G7B2gLoVnKDg07LhJaEnCgKw==" saltValue="A95SmoJ47iOYySP5KK+R2w==" spinCount="100000" sheet="1" objects="1" scenarios="1"/>
  <mergeCells count="61">
    <mergeCell ref="H45:L45"/>
    <mergeCell ref="A40:E40"/>
    <mergeCell ref="A43:E43"/>
    <mergeCell ref="A44:E44"/>
    <mergeCell ref="A45:E45"/>
    <mergeCell ref="A41:E41"/>
    <mergeCell ref="A42:E42"/>
    <mergeCell ref="A47:F47"/>
    <mergeCell ref="A38:E38"/>
    <mergeCell ref="A19:E19"/>
    <mergeCell ref="H37:L37"/>
    <mergeCell ref="A24:E24"/>
    <mergeCell ref="A21:E21"/>
    <mergeCell ref="A22:E22"/>
    <mergeCell ref="A23:E23"/>
    <mergeCell ref="A33:E33"/>
    <mergeCell ref="A30:E30"/>
    <mergeCell ref="A31:E31"/>
    <mergeCell ref="A32:E32"/>
    <mergeCell ref="A46:E46"/>
    <mergeCell ref="H38:L38"/>
    <mergeCell ref="A37:E37"/>
    <mergeCell ref="A39:E39"/>
    <mergeCell ref="A13:E13"/>
    <mergeCell ref="A14:E14"/>
    <mergeCell ref="A16:E16"/>
    <mergeCell ref="H35:L35"/>
    <mergeCell ref="H36:L36"/>
    <mergeCell ref="A35:E35"/>
    <mergeCell ref="A26:E26"/>
    <mergeCell ref="A27:E27"/>
    <mergeCell ref="A18:E18"/>
    <mergeCell ref="A17:E17"/>
    <mergeCell ref="A20:E20"/>
    <mergeCell ref="A25:E25"/>
    <mergeCell ref="A36:E36"/>
    <mergeCell ref="A34:E34"/>
    <mergeCell ref="A28:E28"/>
    <mergeCell ref="A29:E29"/>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H33:L33"/>
    <mergeCell ref="H7:L7"/>
    <mergeCell ref="H12:L12"/>
    <mergeCell ref="H28:L28"/>
    <mergeCell ref="H31:L31"/>
    <mergeCell ref="H32:L32"/>
  </mergeCells>
  <conditionalFormatting sqref="M45">
    <cfRule type="expression" dxfId="35" priority="13">
      <formula>ISERROR($M$45)</formula>
    </cfRule>
  </conditionalFormatting>
  <conditionalFormatting sqref="M43">
    <cfRule type="cellIs" dxfId="34" priority="6" operator="equal">
      <formula>0</formula>
    </cfRule>
    <cfRule type="cellIs" dxfId="33" priority="7" operator="lessThan">
      <formula>0.9999</formula>
    </cfRule>
  </conditionalFormatting>
  <conditionalFormatting sqref="M38">
    <cfRule type="cellIs" dxfId="32" priority="1" operator="greaterThan">
      <formula>1000000</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 operator="lessThan" id="{D407B53C-1A9F-44A5-AE67-518DBF12C879}">
            <xm:f>'NET EQUITY'!$E$16</xm:f>
            <x14:dxf>
              <font>
                <color rgb="FF9C0006"/>
              </font>
              <fill>
                <patternFill>
                  <bgColor rgb="FFFFC7CE"/>
                </patternFill>
              </fill>
            </x14:dxf>
          </x14:cfRule>
          <x14:cfRule type="cellIs" priority="3" operator="greaterThan" id="{13E294DD-F6EB-461E-B321-46C1AECA39E2}">
            <xm:f>'NET EQUITY'!$E$16</xm:f>
            <x14:dxf>
              <font>
                <color rgb="FF9C0006"/>
              </font>
              <fill>
                <patternFill>
                  <bgColor rgb="FFFFC7CE"/>
                </patternFill>
              </fill>
            </x14:dxf>
          </x14:cfRule>
          <xm:sqref>M45</xm:sqref>
        </x14:conditionalFormatting>
        <x14:conditionalFormatting xmlns:xm="http://schemas.microsoft.com/office/excel/2006/main">
          <x14:cfRule type="cellIs" priority="4" operator="greaterThan" id="{38B56199-526D-4688-8BFB-EA5EF8BF39A1}">
            <xm:f>'Section 234 LIMITS'!$D$12</xm:f>
            <x14:dxf>
              <font>
                <color rgb="FF9C0006"/>
              </font>
              <fill>
                <patternFill>
                  <bgColor rgb="FFFFC7CE"/>
                </patternFill>
              </fill>
            </x14:dxf>
          </x14:cfRule>
          <xm:sqref>M33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E32"/>
  <sheetViews>
    <sheetView showGridLines="0" view="pageBreakPreview" zoomScaleNormal="100" zoomScaleSheetLayoutView="100" workbookViewId="0">
      <selection activeCell="B23" sqref="B23:C23"/>
    </sheetView>
  </sheetViews>
  <sheetFormatPr defaultRowHeight="12.75" x14ac:dyDescent="0.2"/>
  <cols>
    <col min="1" max="1" width="4.625" customWidth="1"/>
    <col min="2" max="2" width="6.625" customWidth="1"/>
    <col min="3" max="3" width="22" customWidth="1"/>
    <col min="4" max="5" width="14.5" customWidth="1"/>
  </cols>
  <sheetData>
    <row r="1" spans="1:5" ht="21.75" customHeight="1" x14ac:dyDescent="0.25">
      <c r="A1" s="1019" t="s">
        <v>626</v>
      </c>
      <c r="B1" s="1019"/>
      <c r="C1" s="1019"/>
      <c r="D1" s="1019"/>
      <c r="E1" s="1019"/>
    </row>
    <row r="2" spans="1:5" ht="6" customHeight="1" x14ac:dyDescent="0.2">
      <c r="A2" s="1020"/>
      <c r="B2" s="1020"/>
      <c r="C2" s="1020"/>
      <c r="D2" s="1020"/>
      <c r="E2" s="1020"/>
    </row>
    <row r="3" spans="1:5" x14ac:dyDescent="0.2">
      <c r="A3" s="1016" t="s">
        <v>614</v>
      </c>
      <c r="B3" s="1017"/>
      <c r="C3" s="1017"/>
      <c r="D3" s="1018"/>
      <c r="E3" s="479" t="e">
        <f>'LIHTC REQUEST'!M41</f>
        <v>#REF!</v>
      </c>
    </row>
    <row r="4" spans="1:5" x14ac:dyDescent="0.2">
      <c r="A4" s="1016" t="s">
        <v>620</v>
      </c>
      <c r="B4" s="1017"/>
      <c r="C4" s="1017"/>
      <c r="D4" s="1018"/>
      <c r="E4" s="501">
        <v>0</v>
      </c>
    </row>
    <row r="5" spans="1:5" x14ac:dyDescent="0.2">
      <c r="A5" s="1016" t="s">
        <v>621</v>
      </c>
      <c r="B5" s="1017"/>
      <c r="C5" s="1017"/>
      <c r="D5" s="1018"/>
      <c r="E5" s="499">
        <v>0</v>
      </c>
    </row>
    <row r="6" spans="1:5" x14ac:dyDescent="0.2">
      <c r="A6" s="1013" t="s">
        <v>622</v>
      </c>
      <c r="B6" s="1014"/>
      <c r="C6" s="1014"/>
      <c r="D6" s="1015"/>
      <c r="E6" s="495" t="e">
        <f>ROUNDDOWN((E3*E4*E5*10),0)</f>
        <v>#REF!</v>
      </c>
    </row>
    <row r="7" spans="1:5" x14ac:dyDescent="0.2">
      <c r="A7" s="1010" t="e">
        <f>'USES (TDC)'!#REF!</f>
        <v>#REF!</v>
      </c>
      <c r="B7" s="1011"/>
      <c r="C7" s="1011"/>
      <c r="D7" s="1012"/>
      <c r="E7" s="479" t="e">
        <f>'USES (TDC)'!#REF!</f>
        <v>#REF!</v>
      </c>
    </row>
    <row r="8" spans="1:5" x14ac:dyDescent="0.2">
      <c r="A8" s="1010" t="e">
        <f>'USES (TDC)'!#REF!</f>
        <v>#REF!</v>
      </c>
      <c r="B8" s="1011"/>
      <c r="C8" s="1011"/>
      <c r="D8" s="1012"/>
      <c r="E8" s="480" t="e">
        <f>'USES (TDC)'!#REF!</f>
        <v>#REF!</v>
      </c>
    </row>
    <row r="9" spans="1:5" x14ac:dyDescent="0.2">
      <c r="A9" s="1010" t="e">
        <f>'USES (TDC)'!#REF!</f>
        <v>#REF!</v>
      </c>
      <c r="B9" s="1011"/>
      <c r="C9" s="1011"/>
      <c r="D9" s="1012"/>
      <c r="E9" s="480" t="e">
        <f>'USES (TDC)'!#REF!</f>
        <v>#REF!</v>
      </c>
    </row>
    <row r="10" spans="1:5" x14ac:dyDescent="0.2">
      <c r="A10" s="1010" t="e">
        <f>'USES (TDC)'!#REF!</f>
        <v>#REF!</v>
      </c>
      <c r="B10" s="1011"/>
      <c r="C10" s="1011"/>
      <c r="D10" s="1012"/>
      <c r="E10" s="479" t="e">
        <f>'USES (TDC)'!#REF!</f>
        <v>#REF!</v>
      </c>
    </row>
    <row r="11" spans="1:5" x14ac:dyDescent="0.2">
      <c r="A11" s="1010" t="e">
        <f>'USES (TDC)'!#REF!</f>
        <v>#REF!</v>
      </c>
      <c r="B11" s="1011"/>
      <c r="C11" s="1011"/>
      <c r="D11" s="1012"/>
      <c r="E11" s="479" t="e">
        <f>'USES (TDC)'!#REF!</f>
        <v>#REF!</v>
      </c>
    </row>
    <row r="12" spans="1:5" x14ac:dyDescent="0.2">
      <c r="A12" s="1010" t="e">
        <f>'USES (TDC)'!#REF!</f>
        <v>#REF!</v>
      </c>
      <c r="B12" s="1011"/>
      <c r="C12" s="1011"/>
      <c r="D12" s="1012"/>
      <c r="E12" s="479" t="e">
        <f>'USES (TDC)'!#REF!</f>
        <v>#REF!</v>
      </c>
    </row>
    <row r="13" spans="1:5" x14ac:dyDescent="0.2">
      <c r="A13" s="1010" t="e">
        <f>'USES (TDC)'!#REF!</f>
        <v>#REF!</v>
      </c>
      <c r="B13" s="1011"/>
      <c r="C13" s="1011"/>
      <c r="D13" s="1012"/>
      <c r="E13" s="479" t="e">
        <f>'USES (TDC)'!#REF!</f>
        <v>#REF!</v>
      </c>
    </row>
    <row r="14" spans="1:5" x14ac:dyDescent="0.2">
      <c r="A14" s="1010" t="e">
        <f>'USES (TDC)'!#REF!</f>
        <v>#REF!</v>
      </c>
      <c r="B14" s="1011"/>
      <c r="C14" s="1011"/>
      <c r="D14" s="1012"/>
      <c r="E14" s="479" t="e">
        <f>'USES (TDC)'!#REF!</f>
        <v>#REF!</v>
      </c>
    </row>
    <row r="15" spans="1:5" x14ac:dyDescent="0.2">
      <c r="A15" s="473" t="s">
        <v>623</v>
      </c>
      <c r="B15" s="1021" t="s">
        <v>624</v>
      </c>
      <c r="C15" s="1021"/>
      <c r="D15" s="1022"/>
      <c r="E15" s="477">
        <v>0</v>
      </c>
    </row>
    <row r="16" spans="1:5" x14ac:dyDescent="0.2">
      <c r="A16" s="1013" t="s">
        <v>615</v>
      </c>
      <c r="B16" s="1014"/>
      <c r="C16" s="1014"/>
      <c r="D16" s="1015"/>
      <c r="E16" s="495" t="e">
        <f>ROUNDDOWN((E6-(SUM(E7:E15))),0)</f>
        <v>#REF!</v>
      </c>
    </row>
    <row r="17" spans="1:5" x14ac:dyDescent="0.2">
      <c r="A17" s="1013" t="s">
        <v>625</v>
      </c>
      <c r="B17" s="1014"/>
      <c r="C17" s="1014"/>
      <c r="D17" s="1015"/>
      <c r="E17" s="496" t="e">
        <f>IF(E16=0, "0.000000 ", E16/10/E3)</f>
        <v>#REF!</v>
      </c>
    </row>
    <row r="18" spans="1:5" x14ac:dyDescent="0.2">
      <c r="A18" s="1016" t="s">
        <v>675</v>
      </c>
      <c r="B18" s="1017"/>
      <c r="C18" s="1017"/>
      <c r="D18" s="1018"/>
      <c r="E18" s="479" t="e">
        <f>ROUNDUP(E16*0.15,0)</f>
        <v>#REF!</v>
      </c>
    </row>
    <row r="19" spans="1:5" x14ac:dyDescent="0.2">
      <c r="A19" s="1016" t="s">
        <v>676</v>
      </c>
      <c r="B19" s="1017"/>
      <c r="C19" s="1017"/>
      <c r="D19" s="1018"/>
      <c r="E19" s="479" t="e">
        <f>SUM(D20:D26)</f>
        <v>#REF!</v>
      </c>
    </row>
    <row r="20" spans="1:5" x14ac:dyDescent="0.2">
      <c r="A20" s="474"/>
      <c r="B20" s="1011" t="e">
        <f>A7</f>
        <v>#REF!</v>
      </c>
      <c r="C20" s="1018"/>
      <c r="D20" s="480" t="e">
        <f>E7</f>
        <v>#REF!</v>
      </c>
      <c r="E20" s="472"/>
    </row>
    <row r="21" spans="1:5" x14ac:dyDescent="0.2">
      <c r="A21" s="474"/>
      <c r="B21" s="1011" t="e">
        <f>A8</f>
        <v>#REF!</v>
      </c>
      <c r="C21" s="1018"/>
      <c r="D21" s="480" t="e">
        <f>E8</f>
        <v>#REF!</v>
      </c>
      <c r="E21" s="472"/>
    </row>
    <row r="22" spans="1:5" x14ac:dyDescent="0.2">
      <c r="A22" s="474"/>
      <c r="B22" s="1017" t="s">
        <v>737</v>
      </c>
      <c r="C22" s="1018"/>
      <c r="D22" s="480" t="e">
        <f>E9+E10</f>
        <v>#REF!</v>
      </c>
      <c r="E22" s="472"/>
    </row>
    <row r="23" spans="1:5" x14ac:dyDescent="0.2">
      <c r="A23" s="474"/>
      <c r="B23" s="1017" t="s">
        <v>292</v>
      </c>
      <c r="C23" s="1018"/>
      <c r="D23" s="478">
        <v>0</v>
      </c>
      <c r="E23" s="472"/>
    </row>
    <row r="24" spans="1:5" x14ac:dyDescent="0.2">
      <c r="A24" s="474"/>
      <c r="B24" s="475" t="s">
        <v>623</v>
      </c>
      <c r="C24" s="476" t="s">
        <v>624</v>
      </c>
      <c r="D24" s="478">
        <v>0</v>
      </c>
      <c r="E24" s="472"/>
    </row>
    <row r="25" spans="1:5" x14ac:dyDescent="0.2">
      <c r="A25" s="474"/>
      <c r="B25" s="475" t="s">
        <v>623</v>
      </c>
      <c r="C25" s="608" t="s">
        <v>624</v>
      </c>
      <c r="D25" s="478">
        <v>0</v>
      </c>
      <c r="E25" s="472"/>
    </row>
    <row r="26" spans="1:5" x14ac:dyDescent="0.2">
      <c r="A26" s="474"/>
      <c r="B26" s="475" t="s">
        <v>623</v>
      </c>
      <c r="C26" s="476" t="s">
        <v>624</v>
      </c>
      <c r="D26" s="478">
        <v>0</v>
      </c>
      <c r="E26" s="472"/>
    </row>
    <row r="27" spans="1:5" x14ac:dyDescent="0.2">
      <c r="A27" s="1013" t="s">
        <v>673</v>
      </c>
      <c r="B27" s="1014"/>
      <c r="C27" s="1014"/>
      <c r="D27" s="1015"/>
      <c r="E27" s="495" t="e">
        <f>E18+E19</f>
        <v>#REF!</v>
      </c>
    </row>
    <row r="28" spans="1:5" x14ac:dyDescent="0.2">
      <c r="A28" s="1013" t="s">
        <v>674</v>
      </c>
      <c r="B28" s="1014"/>
      <c r="C28" s="1014"/>
      <c r="D28" s="1015"/>
      <c r="E28" s="547" t="e">
        <f>IF(E6=0,0,(ROUNDUP((E27/E6),2)))</f>
        <v>#REF!</v>
      </c>
    </row>
    <row r="29" spans="1:5" x14ac:dyDescent="0.2">
      <c r="A29" s="1016" t="s">
        <v>630</v>
      </c>
      <c r="B29" s="1017"/>
      <c r="C29" s="1017"/>
      <c r="D29" s="1018"/>
      <c r="E29" s="477">
        <v>0</v>
      </c>
    </row>
    <row r="30" spans="1:5" x14ac:dyDescent="0.2">
      <c r="A30" s="1016" t="s">
        <v>649</v>
      </c>
      <c r="B30" s="1017"/>
      <c r="C30" s="1017"/>
      <c r="D30" s="1018"/>
      <c r="E30" s="479" t="e">
        <f>E29-E27</f>
        <v>#REF!</v>
      </c>
    </row>
    <row r="31" spans="1:5" x14ac:dyDescent="0.2">
      <c r="A31" s="1016" t="s">
        <v>648</v>
      </c>
      <c r="B31" s="1017"/>
      <c r="C31" s="1017"/>
      <c r="D31" s="1018"/>
      <c r="E31" s="477">
        <v>0</v>
      </c>
    </row>
    <row r="32" spans="1:5" x14ac:dyDescent="0.2">
      <c r="A32" s="1013" t="s">
        <v>650</v>
      </c>
      <c r="B32" s="1014"/>
      <c r="C32" s="1014"/>
      <c r="D32" s="1015"/>
      <c r="E32" s="495" t="e">
        <f>E30-E31</f>
        <v>#REF!</v>
      </c>
    </row>
  </sheetData>
  <sheetProtection algorithmName="SHA-512" hashValue="Eq1dfMrttzOvWUdzdW9UYoeZaOXH/zmkgAK37bv1lJeclL27rZHLbCKIJARm6HK4fXbCYA2cgXu0OfjW5PUc1g==" saltValue="HrqGkjpGwTuuzGjRJliY8w==" spinCount="100000" sheet="1" objects="1" scenarios="1"/>
  <mergeCells count="29">
    <mergeCell ref="A1:E1"/>
    <mergeCell ref="A2:E2"/>
    <mergeCell ref="A17:D17"/>
    <mergeCell ref="A18:D18"/>
    <mergeCell ref="A9:D9"/>
    <mergeCell ref="A10:D10"/>
    <mergeCell ref="A11:D11"/>
    <mergeCell ref="B15:D15"/>
    <mergeCell ref="A16:D16"/>
    <mergeCell ref="A3:D3"/>
    <mergeCell ref="A4:D4"/>
    <mergeCell ref="A5:D5"/>
    <mergeCell ref="A6:D6"/>
    <mergeCell ref="A7:D7"/>
    <mergeCell ref="A12:D12"/>
    <mergeCell ref="A8:D8"/>
    <mergeCell ref="A13:D13"/>
    <mergeCell ref="A14:D14"/>
    <mergeCell ref="A32:D32"/>
    <mergeCell ref="A28:D28"/>
    <mergeCell ref="A30:D30"/>
    <mergeCell ref="A31:D31"/>
    <mergeCell ref="A29:D29"/>
    <mergeCell ref="B23:C23"/>
    <mergeCell ref="A27:D27"/>
    <mergeCell ref="A19:D19"/>
    <mergeCell ref="B20:C20"/>
    <mergeCell ref="B21:C21"/>
    <mergeCell ref="B22:C22"/>
  </mergeCells>
  <conditionalFormatting sqref="E30">
    <cfRule type="cellIs" dxfId="28" priority="10" operator="lessThan">
      <formula>0</formula>
    </cfRule>
  </conditionalFormatting>
  <conditionalFormatting sqref="E5">
    <cfRule type="cellIs" dxfId="27" priority="7" operator="equal">
      <formula>0</formula>
    </cfRule>
    <cfRule type="cellIs" dxfId="26" priority="8" operator="lessThan">
      <formula>0.9999</formula>
    </cfRule>
  </conditionalFormatting>
  <conditionalFormatting sqref="E32">
    <cfRule type="cellIs" dxfId="25" priority="6" operator="lessThan">
      <formula>0</formula>
    </cfRule>
  </conditionalFormatting>
  <conditionalFormatting sqref="E29">
    <cfRule type="cellIs" dxfId="24" priority="1" operator="lessThan">
      <formula>$E$27</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6" operator="greaterThan" id="{147FEB70-C0E4-4247-B611-66F8909FA0E7}">
            <xm:f>SOURCES!$D$27*0.5</xm:f>
            <x14:dxf>
              <font>
                <color rgb="FF9C0006"/>
              </font>
              <fill>
                <patternFill>
                  <bgColor rgb="FFFFC7CE"/>
                </patternFill>
              </fill>
            </x14:dxf>
          </x14:cfRule>
          <xm:sqref>E31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theme="4" tint="0.39997558519241921"/>
    <pageSetUpPr fitToPage="1"/>
  </sheetPr>
  <dimension ref="A1:P46"/>
  <sheetViews>
    <sheetView showGridLines="0" view="pageBreakPreview" zoomScaleNormal="100" zoomScaleSheetLayoutView="100" workbookViewId="0">
      <selection activeCell="S26" sqref="S26"/>
    </sheetView>
  </sheetViews>
  <sheetFormatPr defaultColWidth="9" defaultRowHeight="12.75" x14ac:dyDescent="0.2"/>
  <cols>
    <col min="1" max="3" width="6.125" style="24" customWidth="1"/>
    <col min="4" max="4" width="7.25" style="24" customWidth="1"/>
    <col min="5" max="8" width="7.5" style="24" customWidth="1"/>
    <col min="9" max="10" width="7.75" style="24" customWidth="1"/>
    <col min="11" max="11" width="8" style="24" customWidth="1"/>
    <col min="12" max="14" width="7.75" style="24" customWidth="1"/>
    <col min="15" max="15" width="8.75" style="24" customWidth="1"/>
    <col min="16" max="16" width="8" style="24" customWidth="1"/>
    <col min="17" max="16384" width="9" style="24"/>
  </cols>
  <sheetData>
    <row r="1" spans="1:16" s="36" customFormat="1" ht="21.95" customHeight="1" x14ac:dyDescent="0.2">
      <c r="A1" s="940" t="s">
        <v>98</v>
      </c>
      <c r="B1" s="940"/>
      <c r="C1" s="940"/>
      <c r="D1" s="940"/>
      <c r="E1" s="940"/>
      <c r="F1" s="940"/>
      <c r="G1" s="940"/>
      <c r="H1" s="940"/>
      <c r="I1" s="940"/>
      <c r="J1" s="940"/>
      <c r="K1" s="940"/>
      <c r="L1" s="940"/>
      <c r="M1" s="940"/>
      <c r="N1" s="940"/>
      <c r="O1" s="940"/>
      <c r="P1" s="940"/>
    </row>
    <row r="2" spans="1:16" s="36" customFormat="1" ht="12" customHeight="1" x14ac:dyDescent="0.2">
      <c r="A2" s="39"/>
      <c r="B2" s="39"/>
      <c r="C2" s="416"/>
      <c r="D2" s="39"/>
      <c r="E2" s="39"/>
      <c r="F2" s="39"/>
      <c r="G2" s="39"/>
      <c r="H2" s="39"/>
      <c r="I2" s="39"/>
      <c r="J2" s="39"/>
      <c r="K2" s="39"/>
      <c r="L2" s="39"/>
      <c r="M2" s="39"/>
      <c r="N2" s="39"/>
      <c r="O2" s="39"/>
    </row>
    <row r="3" spans="1:16" s="3" customFormat="1" ht="12" customHeight="1" x14ac:dyDescent="0.2">
      <c r="A3" s="1038" t="s">
        <v>303</v>
      </c>
      <c r="B3" s="1038"/>
      <c r="C3" s="1038"/>
      <c r="D3" s="1038"/>
      <c r="E3" s="1038"/>
      <c r="F3" s="1038"/>
      <c r="G3" s="1038"/>
      <c r="H3" s="1038"/>
      <c r="I3" s="1038"/>
      <c r="J3" s="1038"/>
      <c r="K3" s="1038"/>
      <c r="L3" s="1038"/>
      <c r="M3" s="1038"/>
      <c r="N3" s="1038"/>
      <c r="O3" s="1038"/>
      <c r="P3" s="1038"/>
    </row>
    <row r="4" spans="1:16" s="3" customFormat="1" ht="6" customHeight="1" x14ac:dyDescent="0.2">
      <c r="A4" s="26"/>
      <c r="C4" s="417"/>
    </row>
    <row r="5" spans="1:16" s="41" customFormat="1" ht="48" customHeight="1" x14ac:dyDescent="0.2">
      <c r="A5" s="182" t="s">
        <v>19</v>
      </c>
      <c r="B5" s="182" t="s">
        <v>99</v>
      </c>
      <c r="C5" s="586" t="s">
        <v>600</v>
      </c>
      <c r="D5" s="193" t="s">
        <v>325</v>
      </c>
      <c r="E5" s="193" t="s">
        <v>337</v>
      </c>
      <c r="F5" s="179" t="s">
        <v>304</v>
      </c>
      <c r="G5" s="42" t="s">
        <v>115</v>
      </c>
      <c r="H5" s="179" t="s">
        <v>305</v>
      </c>
      <c r="I5" s="184" t="s">
        <v>326</v>
      </c>
      <c r="J5" s="42" t="s">
        <v>116</v>
      </c>
      <c r="K5" s="42" t="s">
        <v>119</v>
      </c>
      <c r="L5" s="406" t="s">
        <v>584</v>
      </c>
      <c r="M5" s="42" t="s">
        <v>101</v>
      </c>
      <c r="N5" s="42" t="s">
        <v>117</v>
      </c>
      <c r="O5" s="43" t="s">
        <v>118</v>
      </c>
      <c r="P5" s="60" t="s">
        <v>100</v>
      </c>
    </row>
    <row r="6" spans="1:16" s="3" customFormat="1" ht="12" customHeight="1" x14ac:dyDescent="0.2">
      <c r="A6" s="367"/>
      <c r="B6" s="367"/>
      <c r="C6" s="368"/>
      <c r="D6" s="402"/>
      <c r="E6" s="279">
        <f t="shared" ref="E6:E23" si="0">D6*A6</f>
        <v>0</v>
      </c>
      <c r="F6" s="355"/>
      <c r="G6" s="355"/>
      <c r="H6" s="355"/>
      <c r="I6" s="144">
        <f>G6+H6</f>
        <v>0</v>
      </c>
      <c r="J6" s="144">
        <f t="shared" ref="J6:J23" si="1">G6*A6</f>
        <v>0</v>
      </c>
      <c r="K6" s="144">
        <f>J6*12</f>
        <v>0</v>
      </c>
      <c r="L6" s="355"/>
      <c r="M6" s="144">
        <f t="shared" ref="M6:M23" si="2">L6*A6</f>
        <v>0</v>
      </c>
      <c r="N6" s="144">
        <f>M6*12</f>
        <v>0</v>
      </c>
      <c r="O6" s="144">
        <f>J6+M6</f>
        <v>0</v>
      </c>
      <c r="P6" s="144">
        <f>K6+N6</f>
        <v>0</v>
      </c>
    </row>
    <row r="7" spans="1:16" s="3" customFormat="1" ht="12" customHeight="1" x14ac:dyDescent="0.2">
      <c r="A7" s="367"/>
      <c r="B7" s="367"/>
      <c r="C7" s="368"/>
      <c r="D7" s="402"/>
      <c r="E7" s="279">
        <f t="shared" si="0"/>
        <v>0</v>
      </c>
      <c r="F7" s="355"/>
      <c r="G7" s="355"/>
      <c r="H7" s="355"/>
      <c r="I7" s="144">
        <f t="shared" ref="I7:I23" si="3">G7+H7</f>
        <v>0</v>
      </c>
      <c r="J7" s="144">
        <f t="shared" si="1"/>
        <v>0</v>
      </c>
      <c r="K7" s="144">
        <f>J7*12</f>
        <v>0</v>
      </c>
      <c r="L7" s="355"/>
      <c r="M7" s="144">
        <f t="shared" si="2"/>
        <v>0</v>
      </c>
      <c r="N7" s="144">
        <f>M7*12</f>
        <v>0</v>
      </c>
      <c r="O7" s="144">
        <f t="shared" ref="O7:O23" si="4">J7+M7</f>
        <v>0</v>
      </c>
      <c r="P7" s="144">
        <f>K7+N7</f>
        <v>0</v>
      </c>
    </row>
    <row r="8" spans="1:16" s="3" customFormat="1" ht="12" customHeight="1" x14ac:dyDescent="0.2">
      <c r="A8" s="367"/>
      <c r="B8" s="367"/>
      <c r="C8" s="368"/>
      <c r="D8" s="402"/>
      <c r="E8" s="279">
        <f t="shared" si="0"/>
        <v>0</v>
      </c>
      <c r="F8" s="355"/>
      <c r="G8" s="355"/>
      <c r="H8" s="355"/>
      <c r="I8" s="144">
        <f t="shared" si="3"/>
        <v>0</v>
      </c>
      <c r="J8" s="144">
        <f t="shared" si="1"/>
        <v>0</v>
      </c>
      <c r="K8" s="144">
        <f t="shared" ref="K8:K23" si="5">J8*12</f>
        <v>0</v>
      </c>
      <c r="L8" s="355"/>
      <c r="M8" s="144">
        <f t="shared" si="2"/>
        <v>0</v>
      </c>
      <c r="N8" s="144">
        <f t="shared" ref="N8:N23" si="6">M8*12</f>
        <v>0</v>
      </c>
      <c r="O8" s="144">
        <f t="shared" si="4"/>
        <v>0</v>
      </c>
      <c r="P8" s="144">
        <f t="shared" ref="P8:P23" si="7">K8+N8</f>
        <v>0</v>
      </c>
    </row>
    <row r="9" spans="1:16" s="3" customFormat="1" ht="12" customHeight="1" x14ac:dyDescent="0.2">
      <c r="A9" s="367"/>
      <c r="B9" s="367"/>
      <c r="C9" s="368"/>
      <c r="D9" s="402"/>
      <c r="E9" s="279">
        <f t="shared" si="0"/>
        <v>0</v>
      </c>
      <c r="F9" s="355"/>
      <c r="G9" s="355"/>
      <c r="H9" s="355"/>
      <c r="I9" s="144">
        <f t="shared" si="3"/>
        <v>0</v>
      </c>
      <c r="J9" s="144">
        <f t="shared" si="1"/>
        <v>0</v>
      </c>
      <c r="K9" s="144">
        <f t="shared" si="5"/>
        <v>0</v>
      </c>
      <c r="L9" s="355"/>
      <c r="M9" s="144">
        <f t="shared" si="2"/>
        <v>0</v>
      </c>
      <c r="N9" s="144">
        <f t="shared" si="6"/>
        <v>0</v>
      </c>
      <c r="O9" s="144">
        <f t="shared" si="4"/>
        <v>0</v>
      </c>
      <c r="P9" s="144">
        <f t="shared" si="7"/>
        <v>0</v>
      </c>
    </row>
    <row r="10" spans="1:16" s="3" customFormat="1" ht="12" customHeight="1" x14ac:dyDescent="0.2">
      <c r="A10" s="367"/>
      <c r="B10" s="367"/>
      <c r="C10" s="368"/>
      <c r="D10" s="402"/>
      <c r="E10" s="279">
        <f t="shared" si="0"/>
        <v>0</v>
      </c>
      <c r="F10" s="355"/>
      <c r="G10" s="355"/>
      <c r="H10" s="355"/>
      <c r="I10" s="144">
        <f t="shared" si="3"/>
        <v>0</v>
      </c>
      <c r="J10" s="144">
        <f t="shared" si="1"/>
        <v>0</v>
      </c>
      <c r="K10" s="144">
        <f t="shared" si="5"/>
        <v>0</v>
      </c>
      <c r="L10" s="355"/>
      <c r="M10" s="144">
        <f t="shared" si="2"/>
        <v>0</v>
      </c>
      <c r="N10" s="144">
        <f t="shared" si="6"/>
        <v>0</v>
      </c>
      <c r="O10" s="144">
        <f t="shared" si="4"/>
        <v>0</v>
      </c>
      <c r="P10" s="144">
        <f t="shared" si="7"/>
        <v>0</v>
      </c>
    </row>
    <row r="11" spans="1:16" s="3" customFormat="1" ht="12" customHeight="1" x14ac:dyDescent="0.2">
      <c r="A11" s="367"/>
      <c r="B11" s="367"/>
      <c r="C11" s="368"/>
      <c r="D11" s="402"/>
      <c r="E11" s="279">
        <f t="shared" si="0"/>
        <v>0</v>
      </c>
      <c r="F11" s="355"/>
      <c r="G11" s="355"/>
      <c r="H11" s="355"/>
      <c r="I11" s="144">
        <f t="shared" si="3"/>
        <v>0</v>
      </c>
      <c r="J11" s="144">
        <f t="shared" si="1"/>
        <v>0</v>
      </c>
      <c r="K11" s="144">
        <f t="shared" si="5"/>
        <v>0</v>
      </c>
      <c r="L11" s="355"/>
      <c r="M11" s="144">
        <f t="shared" si="2"/>
        <v>0</v>
      </c>
      <c r="N11" s="144">
        <f t="shared" si="6"/>
        <v>0</v>
      </c>
      <c r="O11" s="144">
        <f t="shared" si="4"/>
        <v>0</v>
      </c>
      <c r="P11" s="144">
        <f t="shared" si="7"/>
        <v>0</v>
      </c>
    </row>
    <row r="12" spans="1:16" s="3" customFormat="1" ht="12" customHeight="1" x14ac:dyDescent="0.2">
      <c r="A12" s="367"/>
      <c r="B12" s="367"/>
      <c r="C12" s="368"/>
      <c r="D12" s="402"/>
      <c r="E12" s="279">
        <f t="shared" si="0"/>
        <v>0</v>
      </c>
      <c r="F12" s="355"/>
      <c r="G12" s="355"/>
      <c r="H12" s="355"/>
      <c r="I12" s="144">
        <f t="shared" si="3"/>
        <v>0</v>
      </c>
      <c r="J12" s="144">
        <f t="shared" si="1"/>
        <v>0</v>
      </c>
      <c r="K12" s="144">
        <f t="shared" si="5"/>
        <v>0</v>
      </c>
      <c r="L12" s="355"/>
      <c r="M12" s="144">
        <f t="shared" si="2"/>
        <v>0</v>
      </c>
      <c r="N12" s="144">
        <f t="shared" si="6"/>
        <v>0</v>
      </c>
      <c r="O12" s="144">
        <f t="shared" si="4"/>
        <v>0</v>
      </c>
      <c r="P12" s="144">
        <f t="shared" si="7"/>
        <v>0</v>
      </c>
    </row>
    <row r="13" spans="1:16" s="3" customFormat="1" ht="12" customHeight="1" x14ac:dyDescent="0.2">
      <c r="A13" s="367"/>
      <c r="B13" s="367"/>
      <c r="C13" s="368"/>
      <c r="D13" s="402"/>
      <c r="E13" s="279">
        <f t="shared" si="0"/>
        <v>0</v>
      </c>
      <c r="F13" s="355"/>
      <c r="G13" s="355"/>
      <c r="H13" s="355"/>
      <c r="I13" s="144">
        <f t="shared" si="3"/>
        <v>0</v>
      </c>
      <c r="J13" s="144">
        <f t="shared" si="1"/>
        <v>0</v>
      </c>
      <c r="K13" s="144">
        <f t="shared" si="5"/>
        <v>0</v>
      </c>
      <c r="L13" s="355"/>
      <c r="M13" s="144">
        <f t="shared" si="2"/>
        <v>0</v>
      </c>
      <c r="N13" s="144">
        <f t="shared" si="6"/>
        <v>0</v>
      </c>
      <c r="O13" s="144">
        <f t="shared" si="4"/>
        <v>0</v>
      </c>
      <c r="P13" s="144">
        <f t="shared" si="7"/>
        <v>0</v>
      </c>
    </row>
    <row r="14" spans="1:16" s="3" customFormat="1" ht="12" customHeight="1" x14ac:dyDescent="0.2">
      <c r="A14" s="367"/>
      <c r="B14" s="367"/>
      <c r="C14" s="368"/>
      <c r="D14" s="402"/>
      <c r="E14" s="279">
        <f t="shared" si="0"/>
        <v>0</v>
      </c>
      <c r="F14" s="355"/>
      <c r="G14" s="355"/>
      <c r="H14" s="355"/>
      <c r="I14" s="144">
        <f t="shared" si="3"/>
        <v>0</v>
      </c>
      <c r="J14" s="144">
        <f t="shared" si="1"/>
        <v>0</v>
      </c>
      <c r="K14" s="144">
        <f t="shared" si="5"/>
        <v>0</v>
      </c>
      <c r="L14" s="355"/>
      <c r="M14" s="144">
        <f t="shared" si="2"/>
        <v>0</v>
      </c>
      <c r="N14" s="144">
        <f t="shared" si="6"/>
        <v>0</v>
      </c>
      <c r="O14" s="144">
        <f t="shared" si="4"/>
        <v>0</v>
      </c>
      <c r="P14" s="144">
        <f t="shared" si="7"/>
        <v>0</v>
      </c>
    </row>
    <row r="15" spans="1:16" s="3" customFormat="1" ht="12" customHeight="1" x14ac:dyDescent="0.2">
      <c r="A15" s="367"/>
      <c r="B15" s="367"/>
      <c r="C15" s="368"/>
      <c r="D15" s="402"/>
      <c r="E15" s="279">
        <f t="shared" si="0"/>
        <v>0</v>
      </c>
      <c r="F15" s="355"/>
      <c r="G15" s="355"/>
      <c r="H15" s="355"/>
      <c r="I15" s="144">
        <f t="shared" si="3"/>
        <v>0</v>
      </c>
      <c r="J15" s="144">
        <f t="shared" si="1"/>
        <v>0</v>
      </c>
      <c r="K15" s="144">
        <f t="shared" si="5"/>
        <v>0</v>
      </c>
      <c r="L15" s="355"/>
      <c r="M15" s="144">
        <f t="shared" si="2"/>
        <v>0</v>
      </c>
      <c r="N15" s="144">
        <f t="shared" si="6"/>
        <v>0</v>
      </c>
      <c r="O15" s="144">
        <f t="shared" si="4"/>
        <v>0</v>
      </c>
      <c r="P15" s="144">
        <f t="shared" si="7"/>
        <v>0</v>
      </c>
    </row>
    <row r="16" spans="1:16" s="3" customFormat="1" ht="12" customHeight="1" x14ac:dyDescent="0.2">
      <c r="A16" s="367"/>
      <c r="B16" s="367"/>
      <c r="C16" s="368"/>
      <c r="D16" s="402"/>
      <c r="E16" s="279">
        <f t="shared" si="0"/>
        <v>0</v>
      </c>
      <c r="F16" s="355"/>
      <c r="G16" s="355"/>
      <c r="H16" s="355"/>
      <c r="I16" s="144">
        <f t="shared" si="3"/>
        <v>0</v>
      </c>
      <c r="J16" s="144">
        <f t="shared" si="1"/>
        <v>0</v>
      </c>
      <c r="K16" s="144">
        <f t="shared" si="5"/>
        <v>0</v>
      </c>
      <c r="L16" s="355"/>
      <c r="M16" s="144">
        <f t="shared" si="2"/>
        <v>0</v>
      </c>
      <c r="N16" s="144">
        <f t="shared" si="6"/>
        <v>0</v>
      </c>
      <c r="O16" s="144">
        <f t="shared" si="4"/>
        <v>0</v>
      </c>
      <c r="P16" s="144">
        <f t="shared" si="7"/>
        <v>0</v>
      </c>
    </row>
    <row r="17" spans="1:16" s="3" customFormat="1" ht="12" customHeight="1" x14ac:dyDescent="0.2">
      <c r="A17" s="367"/>
      <c r="B17" s="367"/>
      <c r="C17" s="368"/>
      <c r="D17" s="402"/>
      <c r="E17" s="279">
        <f t="shared" si="0"/>
        <v>0</v>
      </c>
      <c r="F17" s="355"/>
      <c r="G17" s="355"/>
      <c r="H17" s="355"/>
      <c r="I17" s="144">
        <f t="shared" si="3"/>
        <v>0</v>
      </c>
      <c r="J17" s="144">
        <f t="shared" si="1"/>
        <v>0</v>
      </c>
      <c r="K17" s="144">
        <f t="shared" si="5"/>
        <v>0</v>
      </c>
      <c r="L17" s="355"/>
      <c r="M17" s="144">
        <f t="shared" si="2"/>
        <v>0</v>
      </c>
      <c r="N17" s="144">
        <f t="shared" si="6"/>
        <v>0</v>
      </c>
      <c r="O17" s="144">
        <f t="shared" si="4"/>
        <v>0</v>
      </c>
      <c r="P17" s="144">
        <f t="shared" si="7"/>
        <v>0</v>
      </c>
    </row>
    <row r="18" spans="1:16" s="3" customFormat="1" ht="12" customHeight="1" x14ac:dyDescent="0.2">
      <c r="A18" s="367"/>
      <c r="B18" s="367"/>
      <c r="C18" s="368"/>
      <c r="D18" s="402"/>
      <c r="E18" s="279">
        <f t="shared" si="0"/>
        <v>0</v>
      </c>
      <c r="F18" s="355"/>
      <c r="G18" s="355"/>
      <c r="H18" s="355"/>
      <c r="I18" s="144">
        <f t="shared" si="3"/>
        <v>0</v>
      </c>
      <c r="J18" s="144">
        <f t="shared" si="1"/>
        <v>0</v>
      </c>
      <c r="K18" s="144">
        <f t="shared" si="5"/>
        <v>0</v>
      </c>
      <c r="L18" s="355"/>
      <c r="M18" s="144">
        <f t="shared" si="2"/>
        <v>0</v>
      </c>
      <c r="N18" s="144">
        <f t="shared" si="6"/>
        <v>0</v>
      </c>
      <c r="O18" s="144">
        <f t="shared" si="4"/>
        <v>0</v>
      </c>
      <c r="P18" s="144">
        <f t="shared" si="7"/>
        <v>0</v>
      </c>
    </row>
    <row r="19" spans="1:16" s="3" customFormat="1" ht="12" customHeight="1" x14ac:dyDescent="0.2">
      <c r="A19" s="367"/>
      <c r="B19" s="367"/>
      <c r="C19" s="368"/>
      <c r="D19" s="402"/>
      <c r="E19" s="279">
        <f t="shared" si="0"/>
        <v>0</v>
      </c>
      <c r="F19" s="355"/>
      <c r="G19" s="355"/>
      <c r="H19" s="355"/>
      <c r="I19" s="144">
        <f t="shared" si="3"/>
        <v>0</v>
      </c>
      <c r="J19" s="144">
        <f t="shared" si="1"/>
        <v>0</v>
      </c>
      <c r="K19" s="144">
        <f t="shared" si="5"/>
        <v>0</v>
      </c>
      <c r="L19" s="355"/>
      <c r="M19" s="144">
        <f t="shared" si="2"/>
        <v>0</v>
      </c>
      <c r="N19" s="144">
        <f t="shared" si="6"/>
        <v>0</v>
      </c>
      <c r="O19" s="144">
        <f t="shared" si="4"/>
        <v>0</v>
      </c>
      <c r="P19" s="144">
        <f t="shared" si="7"/>
        <v>0</v>
      </c>
    </row>
    <row r="20" spans="1:16" s="3" customFormat="1" ht="12" customHeight="1" x14ac:dyDescent="0.2">
      <c r="A20" s="367"/>
      <c r="B20" s="367"/>
      <c r="C20" s="368"/>
      <c r="D20" s="402"/>
      <c r="E20" s="279">
        <f t="shared" si="0"/>
        <v>0</v>
      </c>
      <c r="F20" s="355"/>
      <c r="G20" s="355"/>
      <c r="H20" s="355"/>
      <c r="I20" s="144">
        <f t="shared" si="3"/>
        <v>0</v>
      </c>
      <c r="J20" s="144">
        <f t="shared" si="1"/>
        <v>0</v>
      </c>
      <c r="K20" s="144">
        <f t="shared" si="5"/>
        <v>0</v>
      </c>
      <c r="L20" s="355"/>
      <c r="M20" s="144">
        <f t="shared" si="2"/>
        <v>0</v>
      </c>
      <c r="N20" s="144">
        <f t="shared" si="6"/>
        <v>0</v>
      </c>
      <c r="O20" s="144">
        <f t="shared" si="4"/>
        <v>0</v>
      </c>
      <c r="P20" s="144">
        <f t="shared" si="7"/>
        <v>0</v>
      </c>
    </row>
    <row r="21" spans="1:16" s="3" customFormat="1" ht="12" customHeight="1" x14ac:dyDescent="0.2">
      <c r="A21" s="367"/>
      <c r="B21" s="367"/>
      <c r="C21" s="368"/>
      <c r="D21" s="402"/>
      <c r="E21" s="279">
        <f t="shared" si="0"/>
        <v>0</v>
      </c>
      <c r="F21" s="355"/>
      <c r="G21" s="355"/>
      <c r="H21" s="355"/>
      <c r="I21" s="144">
        <f t="shared" si="3"/>
        <v>0</v>
      </c>
      <c r="J21" s="144">
        <f t="shared" si="1"/>
        <v>0</v>
      </c>
      <c r="K21" s="144">
        <f t="shared" si="5"/>
        <v>0</v>
      </c>
      <c r="L21" s="355"/>
      <c r="M21" s="144">
        <f t="shared" si="2"/>
        <v>0</v>
      </c>
      <c r="N21" s="144">
        <f t="shared" si="6"/>
        <v>0</v>
      </c>
      <c r="O21" s="144">
        <f t="shared" si="4"/>
        <v>0</v>
      </c>
      <c r="P21" s="144">
        <f t="shared" si="7"/>
        <v>0</v>
      </c>
    </row>
    <row r="22" spans="1:16" s="3" customFormat="1" ht="12" customHeight="1" x14ac:dyDescent="0.2">
      <c r="A22" s="367"/>
      <c r="B22" s="367"/>
      <c r="C22" s="368"/>
      <c r="D22" s="402"/>
      <c r="E22" s="279">
        <f t="shared" si="0"/>
        <v>0</v>
      </c>
      <c r="F22" s="355"/>
      <c r="G22" s="355"/>
      <c r="H22" s="355"/>
      <c r="I22" s="144">
        <f t="shared" si="3"/>
        <v>0</v>
      </c>
      <c r="J22" s="144">
        <f t="shared" si="1"/>
        <v>0</v>
      </c>
      <c r="K22" s="144">
        <f t="shared" si="5"/>
        <v>0</v>
      </c>
      <c r="L22" s="355"/>
      <c r="M22" s="144">
        <f t="shared" si="2"/>
        <v>0</v>
      </c>
      <c r="N22" s="144">
        <f t="shared" si="6"/>
        <v>0</v>
      </c>
      <c r="O22" s="144">
        <f t="shared" si="4"/>
        <v>0</v>
      </c>
      <c r="P22" s="144">
        <f t="shared" si="7"/>
        <v>0</v>
      </c>
    </row>
    <row r="23" spans="1:16" s="3" customFormat="1" ht="12" customHeight="1" x14ac:dyDescent="0.2">
      <c r="A23" s="367"/>
      <c r="B23" s="367"/>
      <c r="C23" s="368"/>
      <c r="D23" s="402"/>
      <c r="E23" s="279">
        <f t="shared" si="0"/>
        <v>0</v>
      </c>
      <c r="F23" s="355"/>
      <c r="G23" s="355"/>
      <c r="H23" s="355"/>
      <c r="I23" s="144">
        <f t="shared" si="3"/>
        <v>0</v>
      </c>
      <c r="J23" s="144">
        <f t="shared" si="1"/>
        <v>0</v>
      </c>
      <c r="K23" s="144">
        <f t="shared" si="5"/>
        <v>0</v>
      </c>
      <c r="L23" s="355"/>
      <c r="M23" s="144">
        <f t="shared" si="2"/>
        <v>0</v>
      </c>
      <c r="N23" s="144">
        <f t="shared" si="6"/>
        <v>0</v>
      </c>
      <c r="O23" s="144">
        <f t="shared" si="4"/>
        <v>0</v>
      </c>
      <c r="P23" s="144">
        <f t="shared" si="7"/>
        <v>0</v>
      </c>
    </row>
    <row r="24" spans="1:16" s="3" customFormat="1" ht="12" customHeight="1" x14ac:dyDescent="0.2">
      <c r="A24" s="183">
        <f>SUM(A6:A23)</f>
        <v>0</v>
      </c>
      <c r="B24" s="430" t="s">
        <v>260</v>
      </c>
      <c r="C24" s="431" t="s">
        <v>601</v>
      </c>
      <c r="D24" s="45"/>
      <c r="E24" s="194">
        <f>SUM(E6:E23)</f>
        <v>0</v>
      </c>
      <c r="F24" s="45"/>
      <c r="G24" s="45"/>
      <c r="H24" s="45"/>
      <c r="J24" s="174">
        <f>SUM(J6:J23)</f>
        <v>0</v>
      </c>
      <c r="K24" s="174">
        <f>SUM(K6:K23)</f>
        <v>0</v>
      </c>
      <c r="L24" s="31"/>
      <c r="M24" s="174">
        <f>SUM(M6:M23)</f>
        <v>0</v>
      </c>
      <c r="N24" s="174">
        <f>SUM(N6:N23)</f>
        <v>0</v>
      </c>
      <c r="O24" s="174">
        <f>SUM(O6:O23)</f>
        <v>0</v>
      </c>
      <c r="P24" s="174">
        <f>SUM(P6:P23)</f>
        <v>0</v>
      </c>
    </row>
    <row r="25" spans="1:16" s="3" customFormat="1" ht="12" customHeight="1" thickBot="1" x14ac:dyDescent="0.25">
      <c r="A25" s="1042" t="s">
        <v>264</v>
      </c>
      <c r="B25" s="1042"/>
      <c r="C25" s="44"/>
      <c r="D25" s="45"/>
      <c r="E25" s="45"/>
      <c r="F25" s="45"/>
      <c r="G25" s="45"/>
      <c r="H25" s="45"/>
      <c r="I25" s="25"/>
      <c r="J25" s="25"/>
      <c r="K25" s="25"/>
      <c r="L25" s="21"/>
      <c r="M25" s="21"/>
      <c r="N25" s="21"/>
      <c r="O25" s="21"/>
    </row>
    <row r="26" spans="1:16" s="3" customFormat="1" ht="12" customHeight="1" thickBot="1" x14ac:dyDescent="0.25">
      <c r="A26" s="1043"/>
      <c r="B26" s="1044"/>
      <c r="C26" s="1044"/>
      <c r="D26" s="1044"/>
      <c r="E26" s="1044"/>
      <c r="F26" s="1044"/>
      <c r="G26" s="1044"/>
      <c r="H26" s="1044"/>
      <c r="I26" s="1044"/>
      <c r="J26" s="1045"/>
      <c r="L26" s="1039" t="s">
        <v>103</v>
      </c>
      <c r="M26" s="700"/>
      <c r="N26" s="446">
        <v>0</v>
      </c>
      <c r="O26" s="77"/>
      <c r="P26" s="144">
        <f>P24*N26</f>
        <v>0</v>
      </c>
    </row>
    <row r="27" spans="1:16" s="3" customFormat="1" ht="12" customHeight="1" x14ac:dyDescent="0.2">
      <c r="A27" s="1046"/>
      <c r="B27" s="1047"/>
      <c r="C27" s="1047"/>
      <c r="D27" s="1047"/>
      <c r="E27" s="1047"/>
      <c r="F27" s="1047"/>
      <c r="G27" s="1047"/>
      <c r="H27" s="1047"/>
      <c r="I27" s="1047"/>
      <c r="J27" s="1048"/>
      <c r="L27" s="776" t="s">
        <v>121</v>
      </c>
      <c r="M27" s="1040"/>
      <c r="N27" s="1041"/>
      <c r="O27" s="1040"/>
      <c r="P27" s="415">
        <f>P24-P26</f>
        <v>0</v>
      </c>
    </row>
    <row r="28" spans="1:16" s="3" customFormat="1" ht="12" customHeight="1" x14ac:dyDescent="0.2">
      <c r="A28" s="1046"/>
      <c r="B28" s="1047"/>
      <c r="C28" s="1047"/>
      <c r="D28" s="1047"/>
      <c r="E28" s="1047"/>
      <c r="F28" s="1047"/>
      <c r="G28" s="1047"/>
      <c r="H28" s="1047"/>
      <c r="I28" s="1047"/>
      <c r="J28" s="1048"/>
      <c r="L28" s="1055" t="s">
        <v>456</v>
      </c>
      <c r="M28" s="1056"/>
      <c r="N28" s="1056"/>
      <c r="O28" s="1056"/>
      <c r="P28" s="407">
        <f>(O24*4)+((J45/12)*2)</f>
        <v>0</v>
      </c>
    </row>
    <row r="29" spans="1:16" s="8" customFormat="1" ht="12" customHeight="1" x14ac:dyDescent="0.2">
      <c r="A29" s="1049"/>
      <c r="B29" s="1050"/>
      <c r="C29" s="1050"/>
      <c r="D29" s="1050"/>
      <c r="E29" s="1050"/>
      <c r="F29" s="1050"/>
      <c r="G29" s="1050"/>
      <c r="H29" s="1050"/>
      <c r="I29" s="1050"/>
      <c r="J29" s="1051"/>
    </row>
    <row r="30" spans="1:16" ht="6" customHeight="1" x14ac:dyDescent="0.2"/>
    <row r="31" spans="1:16" x14ac:dyDescent="0.2">
      <c r="A31" s="1036" t="s">
        <v>694</v>
      </c>
      <c r="B31" s="1037"/>
      <c r="C31" s="1037"/>
      <c r="D31" s="1037"/>
      <c r="E31" s="1037"/>
      <c r="F31" s="1037"/>
      <c r="G31" s="1037"/>
      <c r="H31" s="1037"/>
      <c r="I31" s="1037"/>
      <c r="J31" s="1037"/>
      <c r="K31" s="1037"/>
      <c r="L31" s="1038" t="s">
        <v>130</v>
      </c>
      <c r="M31" s="1038"/>
      <c r="N31" s="1038"/>
      <c r="O31" s="1038"/>
      <c r="P31" s="52"/>
    </row>
    <row r="32" spans="1:16" ht="6" customHeight="1" x14ac:dyDescent="0.2">
      <c r="A32" s="51"/>
      <c r="B32" s="51"/>
      <c r="C32" s="419"/>
      <c r="D32" s="51"/>
      <c r="E32" s="51"/>
      <c r="F32" s="51"/>
      <c r="G32" s="51"/>
      <c r="H32" s="51"/>
      <c r="I32" s="51"/>
      <c r="J32" s="51"/>
      <c r="K32" s="53"/>
    </row>
    <row r="33" spans="1:16" x14ac:dyDescent="0.2">
      <c r="A33" s="1023" t="s">
        <v>594</v>
      </c>
      <c r="B33" s="1024"/>
      <c r="C33" s="1025"/>
      <c r="D33" s="30"/>
      <c r="E33" s="144">
        <f>D36-D37</f>
        <v>0</v>
      </c>
      <c r="F33" s="1023" t="s">
        <v>596</v>
      </c>
      <c r="G33" s="1024"/>
      <c r="H33" s="1025"/>
      <c r="I33" s="30"/>
      <c r="J33" s="144">
        <f>I36-I37</f>
        <v>0</v>
      </c>
      <c r="K33" s="54"/>
      <c r="L33" s="681" t="s">
        <v>144</v>
      </c>
      <c r="M33" s="682"/>
      <c r="N33" s="683"/>
      <c r="O33" s="366">
        <f>K24</f>
        <v>0</v>
      </c>
      <c r="P33" s="30"/>
    </row>
    <row r="34" spans="1:16" x14ac:dyDescent="0.2">
      <c r="A34" s="1030" t="s">
        <v>20</v>
      </c>
      <c r="B34" s="1031"/>
      <c r="C34" s="1032"/>
      <c r="D34" s="355">
        <v>0</v>
      </c>
      <c r="E34" s="30"/>
      <c r="F34" s="1030" t="s">
        <v>22</v>
      </c>
      <c r="G34" s="1031"/>
      <c r="H34" s="1032"/>
      <c r="I34" s="355">
        <v>0</v>
      </c>
      <c r="J34" s="30"/>
      <c r="K34" s="3"/>
      <c r="L34" s="681" t="s">
        <v>145</v>
      </c>
      <c r="M34" s="682"/>
      <c r="N34" s="683"/>
      <c r="O34" s="366">
        <f>N24</f>
        <v>0</v>
      </c>
      <c r="P34" s="30"/>
    </row>
    <row r="35" spans="1:16" x14ac:dyDescent="0.2">
      <c r="A35" s="1030" t="s">
        <v>17</v>
      </c>
      <c r="B35" s="1031"/>
      <c r="C35" s="1032"/>
      <c r="D35" s="369">
        <v>0</v>
      </c>
      <c r="E35" s="30"/>
      <c r="F35" s="1030" t="s">
        <v>21</v>
      </c>
      <c r="G35" s="1031"/>
      <c r="H35" s="1032"/>
      <c r="I35" s="369">
        <v>0</v>
      </c>
      <c r="J35" s="30"/>
      <c r="K35" s="3"/>
      <c r="L35" s="681" t="s">
        <v>152</v>
      </c>
      <c r="M35" s="682"/>
      <c r="N35" s="683"/>
      <c r="O35" s="142">
        <f>O33+O34</f>
        <v>0</v>
      </c>
      <c r="P35" s="29"/>
    </row>
    <row r="36" spans="1:16" ht="13.5" thickBot="1" x14ac:dyDescent="0.25">
      <c r="A36" s="1057" t="s">
        <v>18</v>
      </c>
      <c r="B36" s="1058"/>
      <c r="C36" s="1059"/>
      <c r="D36" s="144">
        <f>(D34*D35)*12</f>
        <v>0</v>
      </c>
      <c r="E36" s="30"/>
      <c r="F36" s="1030" t="s">
        <v>18</v>
      </c>
      <c r="G36" s="1031"/>
      <c r="H36" s="1059"/>
      <c r="I36" s="144">
        <f>(I34*I35)*12</f>
        <v>0</v>
      </c>
      <c r="J36" s="30"/>
      <c r="K36" s="3"/>
      <c r="L36" s="681" t="s">
        <v>103</v>
      </c>
      <c r="M36" s="682"/>
      <c r="N36" s="683"/>
      <c r="O36" s="366">
        <f>P26</f>
        <v>0</v>
      </c>
      <c r="P36" s="30"/>
    </row>
    <row r="37" spans="1:16" ht="13.5" thickBot="1" x14ac:dyDescent="0.25">
      <c r="A37" s="1030" t="s">
        <v>129</v>
      </c>
      <c r="B37" s="1031"/>
      <c r="C37" s="433">
        <v>0</v>
      </c>
      <c r="D37" s="175">
        <f>D36*C37</f>
        <v>0</v>
      </c>
      <c r="E37" s="29"/>
      <c r="F37" s="1060" t="s">
        <v>129</v>
      </c>
      <c r="G37" s="1061"/>
      <c r="H37" s="432">
        <v>0</v>
      </c>
      <c r="I37" s="142">
        <f>I36*H37</f>
        <v>0</v>
      </c>
      <c r="J37" s="29"/>
      <c r="K37" s="3"/>
      <c r="L37" s="1052" t="s">
        <v>146</v>
      </c>
      <c r="M37" s="1053"/>
      <c r="N37" s="1054"/>
      <c r="O37" s="237"/>
      <c r="P37" s="142">
        <f>O35-O36</f>
        <v>0</v>
      </c>
    </row>
    <row r="38" spans="1:16" x14ac:dyDescent="0.2">
      <c r="A38" s="1052" t="s">
        <v>593</v>
      </c>
      <c r="B38" s="1053"/>
      <c r="C38" s="1062"/>
      <c r="D38" s="29"/>
      <c r="E38" s="144">
        <f>D39*D40</f>
        <v>0</v>
      </c>
      <c r="F38" s="1052" t="s">
        <v>595</v>
      </c>
      <c r="G38" s="1053"/>
      <c r="H38" s="1062"/>
      <c r="I38" s="29"/>
      <c r="J38" s="144">
        <f>SUM(I39:I41)</f>
        <v>0</v>
      </c>
      <c r="K38" s="3"/>
      <c r="L38" s="681" t="s">
        <v>58</v>
      </c>
      <c r="M38" s="682"/>
      <c r="N38" s="683"/>
      <c r="O38" s="366">
        <f>E33</f>
        <v>0</v>
      </c>
      <c r="P38" s="30"/>
    </row>
    <row r="39" spans="1:16" x14ac:dyDescent="0.2">
      <c r="A39" s="1030" t="s">
        <v>25</v>
      </c>
      <c r="B39" s="1031"/>
      <c r="C39" s="1032"/>
      <c r="D39" s="355">
        <v>0</v>
      </c>
      <c r="E39" s="28"/>
      <c r="F39" s="1030" t="s">
        <v>23</v>
      </c>
      <c r="G39" s="1031"/>
      <c r="H39" s="1032"/>
      <c r="I39" s="355">
        <v>0</v>
      </c>
      <c r="J39" s="29"/>
      <c r="K39" s="3"/>
      <c r="L39" s="681" t="s">
        <v>59</v>
      </c>
      <c r="M39" s="682"/>
      <c r="N39" s="683"/>
      <c r="O39" s="142">
        <f>E38+E41</f>
        <v>0</v>
      </c>
      <c r="P39" s="30"/>
    </row>
    <row r="40" spans="1:16" x14ac:dyDescent="0.2">
      <c r="A40" s="1030" t="s">
        <v>19</v>
      </c>
      <c r="B40" s="1031"/>
      <c r="C40" s="1032"/>
      <c r="D40" s="369">
        <v>0</v>
      </c>
      <c r="E40" s="29"/>
      <c r="F40" s="1030" t="s">
        <v>24</v>
      </c>
      <c r="G40" s="1031"/>
      <c r="H40" s="1032"/>
      <c r="I40" s="355">
        <v>0</v>
      </c>
      <c r="J40" s="29"/>
      <c r="K40" s="3"/>
      <c r="L40" s="681" t="s">
        <v>234</v>
      </c>
      <c r="M40" s="682"/>
      <c r="N40" s="683"/>
      <c r="O40" s="366">
        <f>J33</f>
        <v>0</v>
      </c>
      <c r="P40" s="30"/>
    </row>
    <row r="41" spans="1:16" x14ac:dyDescent="0.2">
      <c r="A41" s="1052" t="s">
        <v>598</v>
      </c>
      <c r="B41" s="1053"/>
      <c r="C41" s="1054"/>
      <c r="D41" s="29"/>
      <c r="E41" s="144">
        <f>D42*D43</f>
        <v>0</v>
      </c>
      <c r="F41" s="434" t="s">
        <v>28</v>
      </c>
      <c r="G41" s="703" t="s">
        <v>624</v>
      </c>
      <c r="H41" s="1029"/>
      <c r="I41" s="355">
        <v>0</v>
      </c>
      <c r="J41" s="29"/>
      <c r="K41" s="3"/>
      <c r="L41" s="681" t="s">
        <v>61</v>
      </c>
      <c r="M41" s="682"/>
      <c r="N41" s="683"/>
      <c r="O41" s="366">
        <f>J38</f>
        <v>0</v>
      </c>
      <c r="P41" s="30"/>
    </row>
    <row r="42" spans="1:16" x14ac:dyDescent="0.2">
      <c r="A42" s="1030" t="s">
        <v>25</v>
      </c>
      <c r="B42" s="1031"/>
      <c r="C42" s="1032"/>
      <c r="D42" s="355">
        <v>0</v>
      </c>
      <c r="E42" s="28"/>
      <c r="F42" s="1052" t="s">
        <v>597</v>
      </c>
      <c r="G42" s="1053"/>
      <c r="H42" s="1054"/>
      <c r="I42" s="29"/>
      <c r="J42" s="144">
        <f>SUM(I43:I44)</f>
        <v>0</v>
      </c>
      <c r="K42" s="3"/>
      <c r="L42" s="681" t="s">
        <v>62</v>
      </c>
      <c r="M42" s="682"/>
      <c r="N42" s="683"/>
      <c r="O42" s="366">
        <f>J42</f>
        <v>0</v>
      </c>
      <c r="P42" s="30"/>
    </row>
    <row r="43" spans="1:16" x14ac:dyDescent="0.2">
      <c r="A43" s="1030" t="s">
        <v>19</v>
      </c>
      <c r="B43" s="1031"/>
      <c r="C43" s="1032"/>
      <c r="D43" s="369">
        <v>0</v>
      </c>
      <c r="E43" s="29"/>
      <c r="F43" s="434" t="s">
        <v>28</v>
      </c>
      <c r="G43" s="703" t="s">
        <v>624</v>
      </c>
      <c r="H43" s="1029"/>
      <c r="I43" s="355">
        <v>0</v>
      </c>
      <c r="J43" s="29"/>
      <c r="K43" s="3"/>
      <c r="L43" s="1023" t="s">
        <v>235</v>
      </c>
      <c r="M43" s="1024"/>
      <c r="N43" s="1025"/>
      <c r="O43" s="71"/>
      <c r="P43" s="142">
        <f>SUM(O38:O42)</f>
        <v>0</v>
      </c>
    </row>
    <row r="44" spans="1:16" x14ac:dyDescent="0.2">
      <c r="A44" s="1023" t="s">
        <v>592</v>
      </c>
      <c r="B44" s="1024"/>
      <c r="C44" s="1025"/>
      <c r="D44" s="424"/>
      <c r="E44" s="335">
        <f>D45</f>
        <v>0</v>
      </c>
      <c r="F44" s="434" t="s">
        <v>28</v>
      </c>
      <c r="G44" s="703" t="s">
        <v>624</v>
      </c>
      <c r="H44" s="1029"/>
      <c r="I44" s="355">
        <v>0</v>
      </c>
      <c r="J44" s="29"/>
      <c r="K44" s="3"/>
      <c r="L44" s="1033" t="s">
        <v>102</v>
      </c>
      <c r="M44" s="1034"/>
      <c r="N44" s="1034"/>
      <c r="O44" s="1035"/>
      <c r="P44" s="143">
        <f>SUM(P33:P43)</f>
        <v>0</v>
      </c>
    </row>
    <row r="45" spans="1:16" x14ac:dyDescent="0.2">
      <c r="A45" s="1026" t="s">
        <v>624</v>
      </c>
      <c r="B45" s="1027"/>
      <c r="C45" s="1028"/>
      <c r="D45" s="355">
        <v>0</v>
      </c>
      <c r="E45" s="424"/>
      <c r="F45" s="697" t="s">
        <v>122</v>
      </c>
      <c r="G45" s="698"/>
      <c r="H45" s="698"/>
      <c r="I45" s="699"/>
      <c r="J45" s="156">
        <f>SUM(E33:E43)+SUM(J33:J44)</f>
        <v>0</v>
      </c>
    </row>
    <row r="46" spans="1:16" s="3" customFormat="1" ht="12" customHeight="1" x14ac:dyDescent="0.2">
      <c r="C46" s="417"/>
      <c r="E46" s="4"/>
      <c r="F46" s="4"/>
      <c r="G46" s="4"/>
      <c r="H46" s="4"/>
      <c r="I46" s="4"/>
      <c r="J46" s="4"/>
      <c r="K46" s="50"/>
      <c r="L46" s="50"/>
      <c r="M46" s="50"/>
      <c r="N46" s="50"/>
      <c r="O46" s="25"/>
    </row>
  </sheetData>
  <sheetProtection algorithmName="SHA-512" hashValue="ahg5VTTSiG6jMkiEXC+Wbe+3B40WLTPNZrbEXcToLY/rleKIz14ZbzGXLUzr0xna4Rga1ujNb7x7eIwOowVUcA==" saltValue="/k/w8YbBqSD7TBOXvQh+lw==" spinCount="100000" sheet="1" objects="1" scenarios="1"/>
  <mergeCells count="47">
    <mergeCell ref="A42:C42"/>
    <mergeCell ref="L38:N38"/>
    <mergeCell ref="F38:H38"/>
    <mergeCell ref="F39:H39"/>
    <mergeCell ref="L39:N39"/>
    <mergeCell ref="L40:N40"/>
    <mergeCell ref="L41:N41"/>
    <mergeCell ref="L42:N42"/>
    <mergeCell ref="A38:C38"/>
    <mergeCell ref="F42:H42"/>
    <mergeCell ref="F35:H35"/>
    <mergeCell ref="F34:H34"/>
    <mergeCell ref="A39:C39"/>
    <mergeCell ref="A40:C40"/>
    <mergeCell ref="A41:C41"/>
    <mergeCell ref="A34:C34"/>
    <mergeCell ref="A35:C35"/>
    <mergeCell ref="A36:C36"/>
    <mergeCell ref="A37:B37"/>
    <mergeCell ref="G41:H41"/>
    <mergeCell ref="F40:H40"/>
    <mergeCell ref="F36:H36"/>
    <mergeCell ref="F37:G37"/>
    <mergeCell ref="L37:N37"/>
    <mergeCell ref="L36:N36"/>
    <mergeCell ref="L34:N34"/>
    <mergeCell ref="L35:N35"/>
    <mergeCell ref="L28:O28"/>
    <mergeCell ref="A1:P1"/>
    <mergeCell ref="A31:K31"/>
    <mergeCell ref="A3:P3"/>
    <mergeCell ref="L31:O31"/>
    <mergeCell ref="L33:N33"/>
    <mergeCell ref="L26:M26"/>
    <mergeCell ref="L27:O27"/>
    <mergeCell ref="A25:B25"/>
    <mergeCell ref="F33:H33"/>
    <mergeCell ref="A26:J29"/>
    <mergeCell ref="A33:C33"/>
    <mergeCell ref="L43:N43"/>
    <mergeCell ref="A45:C45"/>
    <mergeCell ref="G43:H43"/>
    <mergeCell ref="A43:C43"/>
    <mergeCell ref="A44:C44"/>
    <mergeCell ref="L44:O44"/>
    <mergeCell ref="F45:I45"/>
    <mergeCell ref="G44:H44"/>
  </mergeCells>
  <conditionalFormatting sqref="I6">
    <cfRule type="cellIs" dxfId="22" priority="24" stopIfTrue="1" operator="greaterThan">
      <formula>$F$6</formula>
    </cfRule>
  </conditionalFormatting>
  <conditionalFormatting sqref="I7">
    <cfRule type="cellIs" dxfId="21" priority="23" stopIfTrue="1" operator="greaterThan">
      <formula>$F$7</formula>
    </cfRule>
  </conditionalFormatting>
  <conditionalFormatting sqref="I8">
    <cfRule type="cellIs" dxfId="20" priority="22" stopIfTrue="1" operator="greaterThan">
      <formula>$F$8</formula>
    </cfRule>
  </conditionalFormatting>
  <conditionalFormatting sqref="I9">
    <cfRule type="cellIs" dxfId="19" priority="21" stopIfTrue="1" operator="greaterThan">
      <formula>$F$9</formula>
    </cfRule>
  </conditionalFormatting>
  <conditionalFormatting sqref="I10">
    <cfRule type="cellIs" dxfId="18" priority="20" stopIfTrue="1" operator="greaterThan">
      <formula>$F$10</formula>
    </cfRule>
  </conditionalFormatting>
  <conditionalFormatting sqref="I11">
    <cfRule type="cellIs" dxfId="17" priority="19" stopIfTrue="1" operator="greaterThan">
      <formula>$F$11</formula>
    </cfRule>
  </conditionalFormatting>
  <conditionalFormatting sqref="I12">
    <cfRule type="cellIs" dxfId="16" priority="18" stopIfTrue="1" operator="greaterThan">
      <formula>$F$12</formula>
    </cfRule>
  </conditionalFormatting>
  <conditionalFormatting sqref="I13">
    <cfRule type="cellIs" dxfId="15" priority="17" stopIfTrue="1" operator="greaterThan">
      <formula>$F$13</formula>
    </cfRule>
  </conditionalFormatting>
  <conditionalFormatting sqref="I14">
    <cfRule type="cellIs" dxfId="14" priority="16" stopIfTrue="1" operator="greaterThan">
      <formula>$F$14</formula>
    </cfRule>
  </conditionalFormatting>
  <conditionalFormatting sqref="I15">
    <cfRule type="cellIs" dxfId="13" priority="15" stopIfTrue="1" operator="greaterThan">
      <formula>$F$15</formula>
    </cfRule>
  </conditionalFormatting>
  <conditionalFormatting sqref="I16">
    <cfRule type="cellIs" dxfId="12" priority="14" stopIfTrue="1" operator="greaterThan">
      <formula>$F$16</formula>
    </cfRule>
  </conditionalFormatting>
  <conditionalFormatting sqref="I17">
    <cfRule type="cellIs" dxfId="11" priority="13" stopIfTrue="1" operator="greaterThan">
      <formula>$F$17</formula>
    </cfRule>
  </conditionalFormatting>
  <conditionalFormatting sqref="I18">
    <cfRule type="cellIs" dxfId="10" priority="12" stopIfTrue="1" operator="greaterThan">
      <formula>$F$18</formula>
    </cfRule>
  </conditionalFormatting>
  <conditionalFormatting sqref="I19">
    <cfRule type="cellIs" dxfId="9" priority="11" stopIfTrue="1" operator="greaterThan">
      <formula>$F$19</formula>
    </cfRule>
  </conditionalFormatting>
  <conditionalFormatting sqref="I20">
    <cfRule type="cellIs" dxfId="8" priority="10" stopIfTrue="1" operator="greaterThan">
      <formula>$F$20</formula>
    </cfRule>
  </conditionalFormatting>
  <conditionalFormatting sqref="I21">
    <cfRule type="cellIs" dxfId="7" priority="9" stopIfTrue="1" operator="greaterThan">
      <formula>$F$21</formula>
    </cfRule>
  </conditionalFormatting>
  <conditionalFormatting sqref="I22">
    <cfRule type="cellIs" dxfId="6" priority="8" stopIfTrue="1" operator="greaterThan">
      <formula>$F$22</formula>
    </cfRule>
  </conditionalFormatting>
  <conditionalFormatting sqref="I23">
    <cfRule type="cellIs" dxfId="5" priority="7" stopIfTrue="1" operator="greaterThan">
      <formula>$F$23</formula>
    </cfRule>
  </conditionalFormatting>
  <printOptions horizontalCentered="1"/>
  <pageMargins left="0.25" right="0.2" top="0.2" bottom="0.17" header="0.3" footer="0.11"/>
  <pageSetup scale="99" firstPageNumber="10" orientation="landscape" useFirstPageNumber="1" r:id="rId1"/>
  <headerFooter>
    <oddFooter>&amp;C&amp;"Arial,Regular"&amp;8&amp;P&amp;R&amp;"+,Italic"&amp;8&amp;F  &amp;A  &amp;D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tabColor theme="4" tint="0.39997558519241921"/>
  </sheetPr>
  <dimension ref="A1:L57"/>
  <sheetViews>
    <sheetView showGridLines="0" view="pageBreakPreview" zoomScaleNormal="110" zoomScaleSheetLayoutView="100" workbookViewId="0">
      <selection activeCell="O24" sqref="O24"/>
    </sheetView>
  </sheetViews>
  <sheetFormatPr defaultColWidth="8.5" defaultRowHeight="12.75" x14ac:dyDescent="0.2"/>
  <cols>
    <col min="1" max="3" width="8.875" customWidth="1"/>
    <col min="4" max="5" width="8.625" customWidth="1"/>
    <col min="6" max="6" width="2.125" customWidth="1"/>
    <col min="7" max="9" width="8.875" customWidth="1"/>
    <col min="10" max="10" width="8.625" customWidth="1"/>
    <col min="11" max="11" width="9.75" customWidth="1"/>
  </cols>
  <sheetData>
    <row r="1" spans="1:11" s="36" customFormat="1" ht="21.95" customHeight="1" x14ac:dyDescent="0.2">
      <c r="A1" s="940" t="s">
        <v>91</v>
      </c>
      <c r="B1" s="940"/>
      <c r="C1" s="940"/>
      <c r="D1" s="940"/>
      <c r="E1" s="940"/>
      <c r="F1" s="940"/>
      <c r="G1" s="940"/>
      <c r="H1" s="940"/>
      <c r="I1" s="940"/>
      <c r="J1" s="940"/>
      <c r="K1" s="940"/>
    </row>
    <row r="2" spans="1:11" s="6" customFormat="1" ht="7.5" customHeight="1" x14ac:dyDescent="0.2">
      <c r="A2" s="1067"/>
      <c r="B2" s="1067"/>
      <c r="C2" s="1067"/>
      <c r="D2" s="1067"/>
      <c r="E2" s="1067"/>
      <c r="F2" s="1067"/>
      <c r="G2" s="1067"/>
      <c r="H2" s="1067"/>
      <c r="I2" s="1067"/>
      <c r="J2" s="1067"/>
      <c r="K2" s="1067"/>
    </row>
    <row r="3" spans="1:11" s="7" customFormat="1" ht="12" customHeight="1" x14ac:dyDescent="0.2">
      <c r="A3" s="890" t="s">
        <v>307</v>
      </c>
      <c r="B3" s="890"/>
      <c r="C3" s="890"/>
      <c r="D3" s="890"/>
      <c r="E3" s="890"/>
      <c r="F3" s="14"/>
      <c r="G3" s="1066" t="s">
        <v>320</v>
      </c>
      <c r="H3" s="1076"/>
      <c r="I3" s="1076"/>
      <c r="J3" s="1076"/>
      <c r="K3" s="1076"/>
    </row>
    <row r="4" spans="1:11" s="7" customFormat="1" ht="12" customHeight="1" x14ac:dyDescent="0.2">
      <c r="A4" s="741" t="s">
        <v>67</v>
      </c>
      <c r="B4" s="742"/>
      <c r="C4" s="743"/>
      <c r="D4" s="355">
        <v>0</v>
      </c>
      <c r="E4" s="92"/>
      <c r="F4" s="1068"/>
      <c r="G4" s="736" t="s">
        <v>82</v>
      </c>
      <c r="H4" s="736"/>
      <c r="I4" s="736"/>
      <c r="J4" s="355">
        <v>0</v>
      </c>
      <c r="K4" s="88"/>
    </row>
    <row r="5" spans="1:11" s="7" customFormat="1" ht="12" customHeight="1" x14ac:dyDescent="0.2">
      <c r="A5" s="741" t="s">
        <v>308</v>
      </c>
      <c r="B5" s="742"/>
      <c r="C5" s="743"/>
      <c r="D5" s="355">
        <v>0</v>
      </c>
      <c r="E5" s="92"/>
      <c r="F5" s="1068"/>
      <c r="G5" s="736" t="s">
        <v>314</v>
      </c>
      <c r="H5" s="736"/>
      <c r="I5" s="736"/>
      <c r="J5" s="355">
        <v>0</v>
      </c>
      <c r="K5" s="88"/>
    </row>
    <row r="6" spans="1:11" s="7" customFormat="1" ht="12" customHeight="1" x14ac:dyDescent="0.2">
      <c r="A6" s="741" t="s">
        <v>68</v>
      </c>
      <c r="B6" s="742"/>
      <c r="C6" s="743"/>
      <c r="D6" s="355">
        <v>0</v>
      </c>
      <c r="E6" s="92"/>
      <c r="F6" s="1068"/>
      <c r="G6" s="736" t="s">
        <v>315</v>
      </c>
      <c r="H6" s="736"/>
      <c r="I6" s="736"/>
      <c r="J6" s="355">
        <v>0</v>
      </c>
      <c r="K6" s="88"/>
    </row>
    <row r="7" spans="1:11" s="7" customFormat="1" ht="12" customHeight="1" x14ac:dyDescent="0.2">
      <c r="A7" s="741" t="s">
        <v>69</v>
      </c>
      <c r="B7" s="742"/>
      <c r="C7" s="743"/>
      <c r="D7" s="355">
        <v>0</v>
      </c>
      <c r="E7" s="92"/>
      <c r="F7" s="1068"/>
      <c r="G7" s="736" t="s">
        <v>83</v>
      </c>
      <c r="H7" s="736"/>
      <c r="I7" s="736"/>
      <c r="J7" s="355">
        <v>0</v>
      </c>
      <c r="K7" s="88"/>
    </row>
    <row r="8" spans="1:11" s="7" customFormat="1" ht="12" customHeight="1" x14ac:dyDescent="0.2">
      <c r="A8" s="741" t="s">
        <v>70</v>
      </c>
      <c r="B8" s="742"/>
      <c r="C8" s="743"/>
      <c r="D8" s="355">
        <v>0</v>
      </c>
      <c r="E8" s="92"/>
      <c r="F8" s="1068"/>
      <c r="G8" s="736" t="s">
        <v>84</v>
      </c>
      <c r="H8" s="736"/>
      <c r="I8" s="736"/>
      <c r="J8" s="355">
        <v>0</v>
      </c>
      <c r="K8" s="88"/>
    </row>
    <row r="9" spans="1:11" s="7" customFormat="1" ht="12" customHeight="1" x14ac:dyDescent="0.2">
      <c r="A9" s="741" t="s">
        <v>71</v>
      </c>
      <c r="B9" s="742"/>
      <c r="C9" s="743"/>
      <c r="D9" s="355">
        <v>0</v>
      </c>
      <c r="E9" s="92"/>
      <c r="F9" s="1068"/>
      <c r="G9" s="736" t="s">
        <v>311</v>
      </c>
      <c r="H9" s="736"/>
      <c r="I9" s="736"/>
      <c r="J9" s="355">
        <v>0</v>
      </c>
      <c r="K9" s="88"/>
    </row>
    <row r="10" spans="1:11" s="7" customFormat="1" ht="12" customHeight="1" x14ac:dyDescent="0.2">
      <c r="A10" s="1073" t="s">
        <v>72</v>
      </c>
      <c r="B10" s="1074"/>
      <c r="C10" s="1075"/>
      <c r="D10" s="355">
        <v>0</v>
      </c>
      <c r="E10" s="92"/>
      <c r="F10" s="1068"/>
      <c r="G10" s="736" t="s">
        <v>312</v>
      </c>
      <c r="H10" s="736"/>
      <c r="I10" s="736"/>
      <c r="J10" s="355">
        <v>0</v>
      </c>
      <c r="K10" s="29"/>
    </row>
    <row r="11" spans="1:11" s="7" customFormat="1" ht="12" customHeight="1" x14ac:dyDescent="0.2">
      <c r="A11" s="1070" t="s">
        <v>73</v>
      </c>
      <c r="B11" s="1071"/>
      <c r="C11" s="1072"/>
      <c r="D11" s="355">
        <v>0</v>
      </c>
      <c r="E11" s="92"/>
      <c r="F11" s="1068"/>
      <c r="G11" s="736" t="s">
        <v>313</v>
      </c>
      <c r="H11" s="736"/>
      <c r="I11" s="736"/>
      <c r="J11" s="355">
        <v>0</v>
      </c>
      <c r="K11" s="29"/>
    </row>
    <row r="12" spans="1:11" s="7" customFormat="1" ht="12" customHeight="1" x14ac:dyDescent="0.2">
      <c r="A12" s="1070" t="s">
        <v>74</v>
      </c>
      <c r="B12" s="1071"/>
      <c r="C12" s="1072"/>
      <c r="D12" s="355">
        <v>0</v>
      </c>
      <c r="E12" s="92"/>
      <c r="F12" s="1068"/>
      <c r="G12" s="736" t="s">
        <v>85</v>
      </c>
      <c r="H12" s="736"/>
      <c r="I12" s="736"/>
      <c r="J12" s="355">
        <v>0</v>
      </c>
      <c r="K12" s="29"/>
    </row>
    <row r="13" spans="1:11" s="7" customFormat="1" ht="12" customHeight="1" x14ac:dyDescent="0.2">
      <c r="A13" s="1070" t="s">
        <v>75</v>
      </c>
      <c r="B13" s="1071"/>
      <c r="C13" s="1072"/>
      <c r="D13" s="355">
        <v>0</v>
      </c>
      <c r="E13" s="92"/>
      <c r="F13" s="1068"/>
      <c r="G13" s="1083" t="s">
        <v>309</v>
      </c>
      <c r="H13" s="1083"/>
      <c r="I13" s="1083"/>
      <c r="J13" s="355">
        <v>0</v>
      </c>
      <c r="K13" s="29"/>
    </row>
    <row r="14" spans="1:11" s="7" customFormat="1" ht="12" customHeight="1" x14ac:dyDescent="0.2">
      <c r="A14" s="920" t="s">
        <v>322</v>
      </c>
      <c r="B14" s="921"/>
      <c r="C14" s="922"/>
      <c r="D14" s="355">
        <v>0</v>
      </c>
      <c r="E14" s="139"/>
      <c r="F14" s="1068"/>
      <c r="G14" s="1083" t="s">
        <v>310</v>
      </c>
      <c r="H14" s="1083"/>
      <c r="I14" s="1083"/>
      <c r="J14" s="355">
        <v>0</v>
      </c>
      <c r="K14" s="29"/>
    </row>
    <row r="15" spans="1:11" s="7" customFormat="1" ht="12" customHeight="1" x14ac:dyDescent="0.2">
      <c r="A15" s="91" t="s">
        <v>76</v>
      </c>
      <c r="B15" s="892" t="s">
        <v>388</v>
      </c>
      <c r="C15" s="893"/>
      <c r="D15" s="355">
        <v>0</v>
      </c>
      <c r="E15" s="92"/>
      <c r="F15" s="1068"/>
      <c r="G15" s="1070" t="s">
        <v>61</v>
      </c>
      <c r="H15" s="1071"/>
      <c r="I15" s="181"/>
      <c r="J15" s="355">
        <v>0</v>
      </c>
      <c r="K15" s="29"/>
    </row>
    <row r="16" spans="1:11" s="7" customFormat="1" ht="12" customHeight="1" x14ac:dyDescent="0.2">
      <c r="A16" s="91" t="s">
        <v>76</v>
      </c>
      <c r="B16" s="892" t="s">
        <v>388</v>
      </c>
      <c r="C16" s="893"/>
      <c r="D16" s="355">
        <v>0</v>
      </c>
      <c r="E16" s="139"/>
      <c r="F16" s="1069"/>
      <c r="G16" s="1083" t="s">
        <v>86</v>
      </c>
      <c r="H16" s="1083"/>
      <c r="I16" s="1083"/>
      <c r="J16" s="355">
        <v>0</v>
      </c>
      <c r="K16" s="88"/>
    </row>
    <row r="17" spans="1:12" s="7" customFormat="1" ht="12" customHeight="1" x14ac:dyDescent="0.2">
      <c r="A17" s="686" t="s">
        <v>92</v>
      </c>
      <c r="B17" s="687"/>
      <c r="C17" s="687"/>
      <c r="D17" s="688"/>
      <c r="E17" s="148">
        <f>SUM(D4:D16)</f>
        <v>0</v>
      </c>
      <c r="F17" s="180"/>
      <c r="G17" s="686" t="s">
        <v>95</v>
      </c>
      <c r="H17" s="687"/>
      <c r="I17" s="687"/>
      <c r="J17" s="688"/>
      <c r="K17" s="148">
        <f>SUM(J4:J17)</f>
        <v>0</v>
      </c>
    </row>
    <row r="18" spans="1:12" s="3" customFormat="1" ht="12" customHeight="1" x14ac:dyDescent="0.2">
      <c r="A18" s="17"/>
      <c r="B18" s="17"/>
      <c r="C18" s="17"/>
      <c r="D18" s="17"/>
      <c r="E18" s="17"/>
      <c r="F18" s="17"/>
    </row>
    <row r="19" spans="1:12" s="3" customFormat="1" ht="12" customHeight="1" x14ac:dyDescent="0.2">
      <c r="A19" s="1066" t="s">
        <v>319</v>
      </c>
      <c r="B19" s="1066"/>
      <c r="C19" s="1066"/>
      <c r="D19" s="1066"/>
      <c r="E19" s="1066"/>
      <c r="G19" s="646" t="s">
        <v>321</v>
      </c>
      <c r="H19" s="647"/>
      <c r="I19" s="647"/>
      <c r="J19" s="647"/>
      <c r="K19" s="647"/>
    </row>
    <row r="20" spans="1:12" s="3" customFormat="1" ht="12" customHeight="1" x14ac:dyDescent="0.2">
      <c r="A20" s="87" t="s">
        <v>77</v>
      </c>
      <c r="B20" s="892" t="s">
        <v>542</v>
      </c>
      <c r="C20" s="893"/>
      <c r="D20" s="88"/>
      <c r="E20" s="144">
        <f>SUM(D21:D22)</f>
        <v>0</v>
      </c>
      <c r="G20" s="614" t="s">
        <v>88</v>
      </c>
      <c r="H20" s="615"/>
      <c r="I20" s="616"/>
      <c r="J20" s="355">
        <v>0</v>
      </c>
      <c r="K20" s="10"/>
    </row>
    <row r="21" spans="1:12" s="3" customFormat="1" ht="12" customHeight="1" x14ac:dyDescent="0.2">
      <c r="A21" s="1063" t="s">
        <v>26</v>
      </c>
      <c r="B21" s="1064"/>
      <c r="C21" s="1065"/>
      <c r="D21" s="355">
        <v>0</v>
      </c>
      <c r="E21" s="88"/>
      <c r="G21" s="614" t="s">
        <v>87</v>
      </c>
      <c r="H21" s="615"/>
      <c r="I21" s="616"/>
      <c r="J21" s="355">
        <v>0</v>
      </c>
      <c r="K21" s="10"/>
    </row>
    <row r="22" spans="1:12" s="3" customFormat="1" ht="12" customHeight="1" x14ac:dyDescent="0.2">
      <c r="A22" s="1063" t="s">
        <v>27</v>
      </c>
      <c r="B22" s="1064"/>
      <c r="C22" s="1065"/>
      <c r="D22" s="355">
        <v>0</v>
      </c>
      <c r="E22" s="88"/>
      <c r="F22" s="16"/>
      <c r="G22" s="614" t="s">
        <v>90</v>
      </c>
      <c r="H22" s="615"/>
      <c r="I22" s="616"/>
      <c r="J22" s="355">
        <v>0</v>
      </c>
      <c r="K22" s="10"/>
    </row>
    <row r="23" spans="1:12" s="3" customFormat="1" ht="12" customHeight="1" x14ac:dyDescent="0.2">
      <c r="A23" s="87" t="s">
        <v>78</v>
      </c>
      <c r="B23" s="892" t="s">
        <v>388</v>
      </c>
      <c r="C23" s="893"/>
      <c r="D23" s="88"/>
      <c r="E23" s="144">
        <f>SUM(D24:D25)</f>
        <v>0</v>
      </c>
      <c r="F23" s="16"/>
      <c r="G23" s="614" t="s">
        <v>89</v>
      </c>
      <c r="H23" s="615"/>
      <c r="I23" s="616"/>
      <c r="J23" s="355">
        <v>0</v>
      </c>
      <c r="K23" s="10"/>
    </row>
    <row r="24" spans="1:12" s="3" customFormat="1" ht="12" customHeight="1" x14ac:dyDescent="0.2">
      <c r="A24" s="1063" t="s">
        <v>26</v>
      </c>
      <c r="B24" s="1064"/>
      <c r="C24" s="1065"/>
      <c r="D24" s="355">
        <v>0</v>
      </c>
      <c r="E24" s="88"/>
      <c r="F24" s="16"/>
      <c r="G24" s="613" t="s">
        <v>658</v>
      </c>
      <c r="H24" s="613"/>
      <c r="I24" s="613"/>
      <c r="J24" s="355">
        <v>0</v>
      </c>
      <c r="K24" s="10"/>
    </row>
    <row r="25" spans="1:12" s="3" customFormat="1" ht="12" customHeight="1" x14ac:dyDescent="0.2">
      <c r="A25" s="1063" t="s">
        <v>27</v>
      </c>
      <c r="B25" s="1064"/>
      <c r="C25" s="1065"/>
      <c r="D25" s="355">
        <v>0</v>
      </c>
      <c r="E25" s="88"/>
      <c r="F25" s="16"/>
      <c r="G25" s="617" t="s">
        <v>604</v>
      </c>
      <c r="H25" s="621"/>
      <c r="I25" s="618"/>
      <c r="J25" s="355">
        <v>0</v>
      </c>
      <c r="K25" s="139"/>
    </row>
    <row r="26" spans="1:12" s="3" customFormat="1" ht="12" customHeight="1" x14ac:dyDescent="0.2">
      <c r="A26" s="87" t="s">
        <v>79</v>
      </c>
      <c r="B26" s="892" t="s">
        <v>543</v>
      </c>
      <c r="C26" s="893"/>
      <c r="D26" s="88"/>
      <c r="E26" s="144">
        <f>SUM(D27:D28)</f>
        <v>0</v>
      </c>
      <c r="F26" s="16"/>
      <c r="G26" s="614" t="s">
        <v>76</v>
      </c>
      <c r="H26" s="626" t="s">
        <v>388</v>
      </c>
      <c r="I26" s="627"/>
      <c r="J26" s="355">
        <v>0</v>
      </c>
      <c r="K26" s="10"/>
    </row>
    <row r="27" spans="1:12" s="3" customFormat="1" ht="12" customHeight="1" x14ac:dyDescent="0.2">
      <c r="A27" s="1063" t="s">
        <v>26</v>
      </c>
      <c r="B27" s="1064"/>
      <c r="C27" s="1065"/>
      <c r="D27" s="355">
        <v>0</v>
      </c>
      <c r="E27" s="88"/>
      <c r="F27" s="16"/>
      <c r="G27" s="686" t="s">
        <v>232</v>
      </c>
      <c r="H27" s="687"/>
      <c r="I27" s="687"/>
      <c r="J27" s="688"/>
      <c r="K27" s="148">
        <f>SUM(J20:J26)</f>
        <v>0</v>
      </c>
    </row>
    <row r="28" spans="1:12" s="3" customFormat="1" ht="12" customHeight="1" x14ac:dyDescent="0.2">
      <c r="A28" s="1063" t="s">
        <v>27</v>
      </c>
      <c r="B28" s="1064"/>
      <c r="C28" s="1065"/>
      <c r="D28" s="355">
        <v>0</v>
      </c>
      <c r="E28" s="88"/>
      <c r="F28" s="16"/>
      <c r="G28" s="634"/>
      <c r="H28" s="634"/>
      <c r="I28" s="634"/>
      <c r="J28" s="634"/>
      <c r="K28" s="634"/>
    </row>
    <row r="29" spans="1:12" s="3" customFormat="1" ht="12" customHeight="1" x14ac:dyDescent="0.2">
      <c r="A29" s="87" t="s">
        <v>80</v>
      </c>
      <c r="B29" s="892" t="s">
        <v>388</v>
      </c>
      <c r="C29" s="893"/>
      <c r="D29" s="88"/>
      <c r="E29" s="144">
        <f>SUM(D30:D31)</f>
        <v>0</v>
      </c>
      <c r="F29" s="16"/>
      <c r="G29" s="646" t="s">
        <v>758</v>
      </c>
      <c r="H29" s="12"/>
      <c r="I29" s="12"/>
      <c r="J29" s="12"/>
      <c r="K29" s="12"/>
    </row>
    <row r="30" spans="1:12" s="3" customFormat="1" ht="12" customHeight="1" x14ac:dyDescent="0.2">
      <c r="A30" s="1063" t="s">
        <v>26</v>
      </c>
      <c r="B30" s="1064"/>
      <c r="C30" s="1065"/>
      <c r="D30" s="355">
        <v>0</v>
      </c>
      <c r="E30" s="88"/>
      <c r="F30" s="16"/>
      <c r="G30" s="617" t="s">
        <v>759</v>
      </c>
      <c r="H30" s="621"/>
      <c r="I30" s="618"/>
      <c r="J30" s="634"/>
      <c r="K30" s="335">
        <f>IF(J31&gt;J32,(J31*'GEN INFO'!K26),(J32*'GEN INFO'!K26))</f>
        <v>0</v>
      </c>
    </row>
    <row r="31" spans="1:12" s="3" customFormat="1" ht="12" customHeight="1" x14ac:dyDescent="0.2">
      <c r="A31" s="1063" t="s">
        <v>27</v>
      </c>
      <c r="B31" s="1064"/>
      <c r="C31" s="1065"/>
      <c r="D31" s="355">
        <v>0</v>
      </c>
      <c r="E31" s="88"/>
      <c r="F31" s="16"/>
      <c r="G31" s="648" t="s">
        <v>760</v>
      </c>
      <c r="H31" s="649"/>
      <c r="I31" s="653"/>
      <c r="J31" s="493">
        <f>IF('COST SUMMARY'!F32=0, 500, 550)</f>
        <v>500</v>
      </c>
      <c r="K31" s="88"/>
      <c r="L31" s="13"/>
    </row>
    <row r="32" spans="1:12" s="3" customFormat="1" ht="12" customHeight="1" x14ac:dyDescent="0.2">
      <c r="A32" s="686" t="s">
        <v>93</v>
      </c>
      <c r="B32" s="687"/>
      <c r="C32" s="687"/>
      <c r="D32" s="688"/>
      <c r="E32" s="148">
        <f>SUM(E20:E31)</f>
        <v>0</v>
      </c>
      <c r="F32" s="16"/>
      <c r="G32" s="648" t="s">
        <v>28</v>
      </c>
      <c r="H32" s="626" t="s">
        <v>388</v>
      </c>
      <c r="I32" s="627"/>
      <c r="J32" s="355">
        <v>0</v>
      </c>
      <c r="K32" s="92"/>
      <c r="L32" s="20"/>
    </row>
    <row r="33" spans="1:12" s="3" customFormat="1" ht="12" customHeight="1" x14ac:dyDescent="0.2">
      <c r="A33" s="46"/>
      <c r="B33" s="46"/>
      <c r="C33" s="46"/>
      <c r="D33" s="46"/>
      <c r="E33" s="46"/>
      <c r="F33" s="19"/>
      <c r="G33" s="614" t="s">
        <v>65</v>
      </c>
      <c r="H33" s="615"/>
      <c r="I33" s="616"/>
      <c r="J33" s="92"/>
      <c r="K33" s="158">
        <f>SUM(J34:J36)</f>
        <v>0</v>
      </c>
      <c r="L33" s="4"/>
    </row>
    <row r="34" spans="1:12" s="3" customFormat="1" ht="12" customHeight="1" x14ac:dyDescent="0.2">
      <c r="A34" s="1066" t="s">
        <v>66</v>
      </c>
      <c r="B34" s="1066"/>
      <c r="C34" s="1066"/>
      <c r="D34" s="11"/>
      <c r="E34" s="11"/>
      <c r="F34" s="15"/>
      <c r="G34" s="648" t="s">
        <v>605</v>
      </c>
      <c r="H34" s="649"/>
      <c r="I34" s="653"/>
      <c r="J34" s="355">
        <v>0</v>
      </c>
      <c r="K34" s="92"/>
    </row>
    <row r="35" spans="1:12" s="3" customFormat="1" ht="12" customHeight="1" x14ac:dyDescent="0.2">
      <c r="A35" s="1023" t="s">
        <v>140</v>
      </c>
      <c r="B35" s="1078"/>
      <c r="C35" s="1079"/>
      <c r="D35" s="23"/>
      <c r="E35" s="144">
        <f>D36*D37</f>
        <v>0</v>
      </c>
      <c r="F35" s="18"/>
      <c r="G35" s="648" t="s">
        <v>28</v>
      </c>
      <c r="H35" s="626" t="s">
        <v>388</v>
      </c>
      <c r="I35" s="627"/>
      <c r="J35" s="355">
        <v>0</v>
      </c>
      <c r="K35" s="92"/>
    </row>
    <row r="36" spans="1:12" s="3" customFormat="1" ht="12" customHeight="1" x14ac:dyDescent="0.2">
      <c r="A36" s="1063" t="s">
        <v>139</v>
      </c>
      <c r="B36" s="1064"/>
      <c r="C36" s="1077"/>
      <c r="D36" s="371">
        <f>'OPER INC'!P44</f>
        <v>0</v>
      </c>
      <c r="E36" s="27"/>
      <c r="F36" s="18"/>
      <c r="G36" s="648" t="s">
        <v>28</v>
      </c>
      <c r="H36" s="626" t="s">
        <v>388</v>
      </c>
      <c r="I36" s="627"/>
      <c r="J36" s="355">
        <v>0</v>
      </c>
      <c r="K36" s="92"/>
    </row>
    <row r="37" spans="1:12" s="3" customFormat="1" ht="12" customHeight="1" x14ac:dyDescent="0.2">
      <c r="A37" s="1063" t="s">
        <v>30</v>
      </c>
      <c r="B37" s="1064"/>
      <c r="C37" s="1065"/>
      <c r="D37" s="372">
        <v>0</v>
      </c>
      <c r="E37" s="27"/>
      <c r="F37" s="18"/>
      <c r="G37" s="614" t="s">
        <v>97</v>
      </c>
      <c r="H37" s="615"/>
      <c r="I37" s="616"/>
      <c r="J37" s="620"/>
      <c r="K37" s="370">
        <v>0</v>
      </c>
      <c r="L37" s="13"/>
    </row>
    <row r="38" spans="1:12" s="3" customFormat="1" ht="12" customHeight="1" x14ac:dyDescent="0.2">
      <c r="A38" s="1023" t="s">
        <v>81</v>
      </c>
      <c r="B38" s="1024"/>
      <c r="C38" s="1084"/>
      <c r="D38" s="9"/>
      <c r="E38" s="144">
        <f>(D40*D39)*12</f>
        <v>0</v>
      </c>
      <c r="F38" s="18"/>
      <c r="G38" s="617" t="s">
        <v>327</v>
      </c>
      <c r="H38" s="626" t="s">
        <v>388</v>
      </c>
      <c r="I38" s="627"/>
      <c r="J38" s="620"/>
      <c r="K38" s="355">
        <v>0</v>
      </c>
      <c r="L38" s="13"/>
    </row>
    <row r="39" spans="1:12" s="3" customFormat="1" ht="12" customHeight="1" x14ac:dyDescent="0.2">
      <c r="A39" s="1063" t="s">
        <v>31</v>
      </c>
      <c r="B39" s="1064"/>
      <c r="C39" s="1065"/>
      <c r="D39" s="374">
        <f>'GEN INFO'!J31+'GEN INFO'!J43</f>
        <v>0</v>
      </c>
      <c r="E39" s="88"/>
      <c r="F39" s="18"/>
      <c r="G39" s="686" t="s">
        <v>324</v>
      </c>
      <c r="H39" s="687"/>
      <c r="I39" s="687"/>
      <c r="J39" s="688"/>
      <c r="K39" s="622">
        <f>SUM(K30:K38)</f>
        <v>0</v>
      </c>
    </row>
    <row r="40" spans="1:12" s="3" customFormat="1" ht="12" customHeight="1" x14ac:dyDescent="0.2">
      <c r="A40" s="1063" t="s">
        <v>32</v>
      </c>
      <c r="B40" s="1064"/>
      <c r="C40" s="1077"/>
      <c r="D40" s="373">
        <v>0</v>
      </c>
      <c r="E40" s="27"/>
      <c r="F40" s="18"/>
    </row>
    <row r="41" spans="1:12" s="3" customFormat="1" ht="12" customHeight="1" x14ac:dyDescent="0.2">
      <c r="A41" s="1023" t="s">
        <v>138</v>
      </c>
      <c r="B41" s="1024"/>
      <c r="C41" s="1025"/>
      <c r="E41" s="355">
        <v>0</v>
      </c>
      <c r="F41" s="18"/>
      <c r="G41" s="628" t="s">
        <v>135</v>
      </c>
      <c r="H41" s="488"/>
      <c r="I41" s="488"/>
      <c r="J41" s="488"/>
      <c r="K41" s="488"/>
    </row>
    <row r="42" spans="1:12" s="3" customFormat="1" ht="12" customHeight="1" x14ac:dyDescent="0.2">
      <c r="A42" s="686" t="s">
        <v>94</v>
      </c>
      <c r="B42" s="687"/>
      <c r="C42" s="687"/>
      <c r="D42" s="688"/>
      <c r="E42" s="156">
        <f>E41+E35+E38</f>
        <v>0</v>
      </c>
      <c r="F42" s="18"/>
      <c r="G42" s="614" t="s">
        <v>316</v>
      </c>
      <c r="H42" s="615"/>
      <c r="I42" s="616"/>
      <c r="J42" s="160">
        <f>E17</f>
        <v>0</v>
      </c>
      <c r="K42" s="620"/>
    </row>
    <row r="43" spans="1:12" s="3" customFormat="1" ht="12" customHeight="1" x14ac:dyDescent="0.2">
      <c r="A43" s="22"/>
      <c r="B43" s="22"/>
      <c r="C43" s="22"/>
      <c r="D43" s="22"/>
      <c r="E43" s="21"/>
      <c r="F43" s="18"/>
      <c r="G43" s="614" t="s">
        <v>63</v>
      </c>
      <c r="H43" s="615"/>
      <c r="I43" s="616"/>
      <c r="J43" s="160">
        <f>E32</f>
        <v>0</v>
      </c>
      <c r="K43" s="620"/>
    </row>
    <row r="44" spans="1:12" s="3" customFormat="1" ht="12" customHeight="1" x14ac:dyDescent="0.2">
      <c r="A44" s="947" t="s">
        <v>261</v>
      </c>
      <c r="B44" s="947"/>
      <c r="C44" s="947"/>
      <c r="D44" s="947"/>
      <c r="E44" s="947"/>
      <c r="F44" s="18"/>
      <c r="G44" s="614" t="s">
        <v>761</v>
      </c>
      <c r="H44" s="489"/>
      <c r="I44" s="490"/>
      <c r="J44" s="160">
        <f>E42</f>
        <v>0</v>
      </c>
      <c r="K44" s="27"/>
    </row>
    <row r="45" spans="1:12" s="3" customFormat="1" ht="12" customHeight="1" x14ac:dyDescent="0.2">
      <c r="A45" s="536" t="s">
        <v>76</v>
      </c>
      <c r="B45" s="892" t="s">
        <v>388</v>
      </c>
      <c r="C45" s="893"/>
      <c r="D45" s="355">
        <v>0</v>
      </c>
      <c r="E45" s="10"/>
      <c r="F45" s="18"/>
      <c r="G45" s="643" t="s">
        <v>104</v>
      </c>
      <c r="H45" s="644"/>
      <c r="I45" s="645"/>
      <c r="J45" s="634"/>
      <c r="K45" s="144">
        <f>SUM(J42:J44)</f>
        <v>0</v>
      </c>
    </row>
    <row r="46" spans="1:12" s="3" customFormat="1" ht="12" customHeight="1" x14ac:dyDescent="0.2">
      <c r="A46" s="536" t="s">
        <v>76</v>
      </c>
      <c r="B46" s="892" t="s">
        <v>388</v>
      </c>
      <c r="C46" s="893"/>
      <c r="D46" s="355">
        <v>0</v>
      </c>
      <c r="E46" s="10"/>
      <c r="F46" s="18"/>
      <c r="G46" s="614" t="s">
        <v>317</v>
      </c>
      <c r="H46" s="615"/>
      <c r="I46" s="616"/>
      <c r="J46" s="160">
        <f>K17</f>
        <v>0</v>
      </c>
      <c r="K46" s="27"/>
    </row>
    <row r="47" spans="1:12" s="3" customFormat="1" ht="12" customHeight="1" x14ac:dyDescent="0.2">
      <c r="A47" s="536" t="s">
        <v>76</v>
      </c>
      <c r="B47" s="892" t="s">
        <v>388</v>
      </c>
      <c r="C47" s="893"/>
      <c r="D47" s="355">
        <v>0</v>
      </c>
      <c r="E47" s="10"/>
      <c r="F47" s="18"/>
      <c r="G47" s="614" t="s">
        <v>318</v>
      </c>
      <c r="H47" s="615"/>
      <c r="I47" s="616"/>
      <c r="J47" s="160">
        <f>K27</f>
        <v>0</v>
      </c>
      <c r="K47" s="27"/>
    </row>
    <row r="48" spans="1:12" s="3" customFormat="1" ht="12" customHeight="1" x14ac:dyDescent="0.2">
      <c r="A48" s="614" t="s">
        <v>76</v>
      </c>
      <c r="B48" s="892" t="s">
        <v>388</v>
      </c>
      <c r="C48" s="893"/>
      <c r="D48" s="355">
        <v>0</v>
      </c>
      <c r="E48" s="10"/>
      <c r="F48" s="18"/>
      <c r="G48" s="614" t="s">
        <v>64</v>
      </c>
      <c r="H48" s="615"/>
      <c r="I48" s="616"/>
      <c r="J48" s="160">
        <f>E50</f>
        <v>0</v>
      </c>
      <c r="K48" s="27"/>
    </row>
    <row r="49" spans="1:11" s="3" customFormat="1" ht="12" customHeight="1" x14ac:dyDescent="0.2">
      <c r="A49" s="536" t="s">
        <v>76</v>
      </c>
      <c r="B49" s="892" t="s">
        <v>388</v>
      </c>
      <c r="C49" s="893"/>
      <c r="D49" s="355">
        <v>0</v>
      </c>
      <c r="E49" s="10"/>
      <c r="F49" s="18"/>
      <c r="G49" s="643" t="s">
        <v>105</v>
      </c>
      <c r="H49" s="644"/>
      <c r="I49" s="645"/>
      <c r="J49" s="634"/>
      <c r="K49" s="144">
        <f>SUM(J46:J48)</f>
        <v>0</v>
      </c>
    </row>
    <row r="50" spans="1:11" s="3" customFormat="1" ht="12" customHeight="1" x14ac:dyDescent="0.2">
      <c r="A50" s="686" t="s">
        <v>96</v>
      </c>
      <c r="B50" s="687"/>
      <c r="C50" s="687"/>
      <c r="D50" s="688"/>
      <c r="E50" s="148">
        <f>(SUM(D45:D49))</f>
        <v>0</v>
      </c>
      <c r="F50" s="18"/>
      <c r="G50" s="643" t="s">
        <v>440</v>
      </c>
      <c r="H50" s="644"/>
      <c r="I50" s="645"/>
      <c r="J50" s="620"/>
      <c r="K50" s="160">
        <f>K39</f>
        <v>0</v>
      </c>
    </row>
    <row r="51" spans="1:11" s="3" customFormat="1" ht="12" customHeight="1" x14ac:dyDescent="0.2">
      <c r="F51" s="18"/>
      <c r="G51" s="643" t="s">
        <v>606</v>
      </c>
      <c r="H51" s="644"/>
      <c r="I51" s="645"/>
      <c r="J51" s="375">
        <f>IF('GEN INFO'!K26=0,0,(K52/'GEN INFO'!K26))</f>
        <v>0</v>
      </c>
      <c r="K51" s="27"/>
    </row>
    <row r="52" spans="1:11" s="3" customFormat="1" ht="12" customHeight="1" x14ac:dyDescent="0.2">
      <c r="F52" s="18"/>
      <c r="G52" s="1080" t="s">
        <v>52</v>
      </c>
      <c r="H52" s="1081"/>
      <c r="I52" s="1081"/>
      <c r="J52" s="1082"/>
      <c r="K52" s="143">
        <f>SUM(K42:K51)</f>
        <v>0</v>
      </c>
    </row>
    <row r="53" spans="1:11" s="3" customFormat="1" ht="12" customHeight="1" x14ac:dyDescent="0.2">
      <c r="F53" s="18"/>
    </row>
    <row r="54" spans="1:11" s="3" customFormat="1" ht="12" customHeight="1" x14ac:dyDescent="0.2">
      <c r="F54" s="18"/>
    </row>
    <row r="55" spans="1:11" s="3" customFormat="1" ht="12" customHeight="1" x14ac:dyDescent="0.2">
      <c r="F55" s="18"/>
    </row>
    <row r="56" spans="1:11" s="3" customFormat="1" ht="12" customHeight="1" x14ac:dyDescent="0.2">
      <c r="F56" s="18"/>
    </row>
    <row r="57" spans="1:11" s="3" customFormat="1" ht="12" customHeight="1" x14ac:dyDescent="0.2">
      <c r="F57" s="18"/>
    </row>
  </sheetData>
  <sheetProtection algorithmName="SHA-512" hashValue="xTlXUKFBjmO8Xk5W5Rvn95gbXsv8Ng5AN7MELyEUPcHNrRrKGY+oE84B0Izz/mfuRVgLIg8RMbm0HZ70v+U6Jg==" saltValue="yOrcq5PjKaKGyEVFAaH5+g==" spinCount="100000" sheet="1" objects="1" scenarios="1"/>
  <mergeCells count="66">
    <mergeCell ref="A50:D50"/>
    <mergeCell ref="B46:C46"/>
    <mergeCell ref="B45:C45"/>
    <mergeCell ref="A44:E44"/>
    <mergeCell ref="G27:J27"/>
    <mergeCell ref="B48:C48"/>
    <mergeCell ref="G39:J39"/>
    <mergeCell ref="A42:D42"/>
    <mergeCell ref="A41:C41"/>
    <mergeCell ref="A39:C39"/>
    <mergeCell ref="A37:C37"/>
    <mergeCell ref="A40:C40"/>
    <mergeCell ref="A38:C38"/>
    <mergeCell ref="A30:C30"/>
    <mergeCell ref="A31:C31"/>
    <mergeCell ref="B29:C29"/>
    <mergeCell ref="G52:J52"/>
    <mergeCell ref="G17:J17"/>
    <mergeCell ref="G16:I16"/>
    <mergeCell ref="G10:I10"/>
    <mergeCell ref="G12:I12"/>
    <mergeCell ref="G13:I13"/>
    <mergeCell ref="G14:I14"/>
    <mergeCell ref="G15:H15"/>
    <mergeCell ref="G11:I11"/>
    <mergeCell ref="G9:I9"/>
    <mergeCell ref="G8:I8"/>
    <mergeCell ref="G3:K3"/>
    <mergeCell ref="A32:D32"/>
    <mergeCell ref="A36:C36"/>
    <mergeCell ref="A35:C35"/>
    <mergeCell ref="A34:C34"/>
    <mergeCell ref="G7:I7"/>
    <mergeCell ref="G6:I6"/>
    <mergeCell ref="G5:I5"/>
    <mergeCell ref="G4:I4"/>
    <mergeCell ref="B20:C20"/>
    <mergeCell ref="B26:C26"/>
    <mergeCell ref="A17:D17"/>
    <mergeCell ref="A24:C24"/>
    <mergeCell ref="B16:C16"/>
    <mergeCell ref="A1:K1"/>
    <mergeCell ref="A2:K2"/>
    <mergeCell ref="A3:E3"/>
    <mergeCell ref="A8:C8"/>
    <mergeCell ref="A7:C7"/>
    <mergeCell ref="A6:C6"/>
    <mergeCell ref="F4:F16"/>
    <mergeCell ref="A11:C11"/>
    <mergeCell ref="A10:C10"/>
    <mergeCell ref="A5:C5"/>
    <mergeCell ref="A4:C4"/>
    <mergeCell ref="A12:C12"/>
    <mergeCell ref="A13:C13"/>
    <mergeCell ref="B15:C15"/>
    <mergeCell ref="A9:C9"/>
    <mergeCell ref="A14:C14"/>
    <mergeCell ref="B49:C49"/>
    <mergeCell ref="B47:C47"/>
    <mergeCell ref="A21:C21"/>
    <mergeCell ref="A25:C25"/>
    <mergeCell ref="A19:E19"/>
    <mergeCell ref="B23:C23"/>
    <mergeCell ref="A28:C28"/>
    <mergeCell ref="A22:C22"/>
    <mergeCell ref="A27:C27"/>
  </mergeCells>
  <conditionalFormatting sqref="J34">
    <cfRule type="cellIs" dxfId="0" priority="11" operator="equal">
      <formula>0</formula>
    </cfRule>
  </conditionalFormatting>
  <printOptions horizontalCentered="1"/>
  <pageMargins left="0.25" right="0.2" top="0.3" bottom="0.2" header="0.5" footer="0.2"/>
  <pageSetup scale="98" firstPageNumber="11" orientation="portrait" useFirstPageNumber="1" r:id="rId1"/>
  <headerFooter>
    <oddFooter>&amp;C&amp;"Arial,Regular"&amp;8&amp;P&amp;R&amp;"+,Italic"&amp;8&amp;F  &amp;A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13"/>
  <sheetViews>
    <sheetView showGridLines="0" view="pageBreakPreview" zoomScaleNormal="100" zoomScaleSheetLayoutView="100" workbookViewId="0"/>
  </sheetViews>
  <sheetFormatPr defaultColWidth="9" defaultRowHeight="12.75" x14ac:dyDescent="0.2"/>
  <cols>
    <col min="1" max="16384" width="9" style="289"/>
  </cols>
  <sheetData>
    <row r="1" spans="1:9" ht="18" x14ac:dyDescent="0.25">
      <c r="A1" s="288" t="s">
        <v>460</v>
      </c>
    </row>
    <row r="2" spans="1:9" ht="14.25" customHeight="1" x14ac:dyDescent="0.2">
      <c r="A2" s="290"/>
    </row>
    <row r="3" spans="1:9" ht="36.75" customHeight="1" x14ac:dyDescent="0.2">
      <c r="A3" s="839" t="s">
        <v>461</v>
      </c>
      <c r="B3" s="839"/>
      <c r="C3" s="839"/>
      <c r="D3" s="839"/>
      <c r="E3" s="839"/>
      <c r="F3" s="839"/>
      <c r="G3" s="839"/>
      <c r="H3" s="839"/>
      <c r="I3" s="839"/>
    </row>
    <row r="4" spans="1:9" ht="15.75" x14ac:dyDescent="0.25">
      <c r="A4" s="291" t="s">
        <v>462</v>
      </c>
    </row>
    <row r="5" spans="1:9" ht="15.75" x14ac:dyDescent="0.25">
      <c r="A5" s="291" t="s">
        <v>463</v>
      </c>
    </row>
    <row r="6" spans="1:9" ht="15.75" x14ac:dyDescent="0.25">
      <c r="A6" s="291" t="s">
        <v>464</v>
      </c>
    </row>
    <row r="7" spans="1:9" ht="15.75" x14ac:dyDescent="0.25">
      <c r="A7" s="291" t="s">
        <v>465</v>
      </c>
    </row>
    <row r="8" spans="1:9" ht="15.75" x14ac:dyDescent="0.25">
      <c r="A8" s="291" t="s">
        <v>466</v>
      </c>
    </row>
    <row r="9" spans="1:9" ht="15.75" x14ac:dyDescent="0.25">
      <c r="A9" s="291" t="s">
        <v>467</v>
      </c>
    </row>
    <row r="10" spans="1:9" ht="15.75" x14ac:dyDescent="0.25">
      <c r="A10" s="291" t="s">
        <v>468</v>
      </c>
    </row>
    <row r="11" spans="1:9" ht="15.75" x14ac:dyDescent="0.25">
      <c r="A11" s="291" t="s">
        <v>469</v>
      </c>
    </row>
    <row r="12" spans="1:9" ht="15.75" x14ac:dyDescent="0.25">
      <c r="A12" s="291" t="s">
        <v>470</v>
      </c>
    </row>
    <row r="13" spans="1:9" ht="15.75" x14ac:dyDescent="0.25">
      <c r="A13" s="292"/>
    </row>
  </sheetData>
  <sheetProtection password="E917" sheet="1" objects="1" scenarios="1" selectLockedCells="1" selectUnlockedCells="1"/>
  <mergeCells count="1">
    <mergeCell ref="A3:I3"/>
  </mergeCells>
  <pageMargins left="0.45" right="0.4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4" tint="0.39997558519241921"/>
  </sheetPr>
  <dimension ref="A1:L85"/>
  <sheetViews>
    <sheetView showGridLines="0" view="pageBreakPreview" zoomScaleNormal="100" zoomScaleSheetLayoutView="100" workbookViewId="0">
      <selection activeCell="A63" sqref="A63:B63"/>
    </sheetView>
  </sheetViews>
  <sheetFormatPr defaultColWidth="9" defaultRowHeight="11.25" x14ac:dyDescent="0.2"/>
  <cols>
    <col min="1" max="1" width="10.875" style="59" customWidth="1"/>
    <col min="2" max="2" width="11.25" style="59" customWidth="1"/>
    <col min="3" max="12" width="9.625" style="59" customWidth="1"/>
    <col min="13" max="16384" width="9" style="59"/>
  </cols>
  <sheetData>
    <row r="1" spans="1:12" s="70" customFormat="1" ht="21.95" customHeight="1" x14ac:dyDescent="0.2">
      <c r="A1" s="745" t="s">
        <v>29</v>
      </c>
      <c r="B1" s="745"/>
      <c r="C1" s="745"/>
      <c r="D1" s="745"/>
      <c r="E1" s="745"/>
      <c r="F1" s="745"/>
      <c r="G1" s="745"/>
      <c r="H1" s="745"/>
      <c r="I1" s="745"/>
      <c r="J1" s="745"/>
      <c r="K1" s="745"/>
      <c r="L1" s="745"/>
    </row>
    <row r="2" spans="1:12" s="70" customFormat="1" ht="12" customHeight="1" x14ac:dyDescent="0.2">
      <c r="A2" s="93"/>
      <c r="B2" s="93"/>
      <c r="C2" s="93"/>
      <c r="D2" s="93"/>
      <c r="E2" s="93"/>
      <c r="F2" s="93"/>
      <c r="G2" s="93"/>
      <c r="H2" s="93"/>
      <c r="I2" s="93"/>
      <c r="J2" s="93"/>
      <c r="K2" s="93"/>
      <c r="L2" s="93"/>
    </row>
    <row r="3" spans="1:12" s="70" customFormat="1" ht="12" customHeight="1" x14ac:dyDescent="0.2">
      <c r="A3" s="706" t="s">
        <v>262</v>
      </c>
      <c r="B3" s="706"/>
      <c r="C3" s="379" t="str">
        <f>IF('GEN INFO'!L5=0,"FIRST YEAR",'GEN INFO'!L5)</f>
        <v>FIRST YEAR</v>
      </c>
      <c r="D3" s="69"/>
      <c r="E3" s="69"/>
      <c r="F3" s="69"/>
      <c r="G3" s="69"/>
      <c r="H3" s="69"/>
      <c r="I3" s="69"/>
      <c r="J3" s="1102"/>
      <c r="K3" s="1102"/>
      <c r="L3" s="155"/>
    </row>
    <row r="4" spans="1:12" s="3" customFormat="1" ht="12" customHeight="1" x14ac:dyDescent="0.2">
      <c r="A4" s="1085"/>
      <c r="B4" s="1085"/>
      <c r="C4" s="1085"/>
      <c r="D4" s="1085"/>
      <c r="E4" s="1085"/>
      <c r="F4" s="1085"/>
      <c r="G4" s="1085"/>
      <c r="H4" s="1085"/>
      <c r="I4" s="1085"/>
      <c r="J4" s="1085"/>
      <c r="K4" s="1085"/>
      <c r="L4" s="1085"/>
    </row>
    <row r="5" spans="1:12" s="3" customFormat="1" ht="12" customHeight="1" x14ac:dyDescent="0.2">
      <c r="A5" s="1086" t="s">
        <v>148</v>
      </c>
      <c r="B5" s="1087"/>
      <c r="C5" s="79" t="s">
        <v>34</v>
      </c>
      <c r="D5" s="79" t="s">
        <v>35</v>
      </c>
      <c r="E5" s="79" t="s">
        <v>36</v>
      </c>
      <c r="F5" s="79" t="s">
        <v>37</v>
      </c>
      <c r="G5" s="79" t="s">
        <v>38</v>
      </c>
      <c r="H5" s="79" t="s">
        <v>39</v>
      </c>
      <c r="I5" s="79" t="s">
        <v>40</v>
      </c>
      <c r="J5" s="79" t="s">
        <v>41</v>
      </c>
      <c r="K5" s="79" t="s">
        <v>137</v>
      </c>
      <c r="L5" s="79" t="s">
        <v>42</v>
      </c>
    </row>
    <row r="6" spans="1:12" s="3" customFormat="1" ht="12" customHeight="1" x14ac:dyDescent="0.2">
      <c r="A6" s="705" t="s">
        <v>144</v>
      </c>
      <c r="B6" s="705"/>
      <c r="C6" s="376">
        <f>'OPER INC'!O33</f>
        <v>0</v>
      </c>
      <c r="D6" s="280">
        <f t="shared" ref="D6:L6" si="0">C6*(1+$C$39)</f>
        <v>0</v>
      </c>
      <c r="E6" s="280">
        <f t="shared" si="0"/>
        <v>0</v>
      </c>
      <c r="F6" s="280">
        <f t="shared" si="0"/>
        <v>0</v>
      </c>
      <c r="G6" s="280">
        <f t="shared" si="0"/>
        <v>0</v>
      </c>
      <c r="H6" s="280">
        <f t="shared" si="0"/>
        <v>0</v>
      </c>
      <c r="I6" s="280">
        <f t="shared" si="0"/>
        <v>0</v>
      </c>
      <c r="J6" s="280">
        <f t="shared" si="0"/>
        <v>0</v>
      </c>
      <c r="K6" s="280">
        <f t="shared" si="0"/>
        <v>0</v>
      </c>
      <c r="L6" s="280">
        <f t="shared" si="0"/>
        <v>0</v>
      </c>
    </row>
    <row r="7" spans="1:12" s="3" customFormat="1" ht="12" customHeight="1" x14ac:dyDescent="0.2">
      <c r="A7" s="705" t="s">
        <v>145</v>
      </c>
      <c r="B7" s="705"/>
      <c r="C7" s="376">
        <f>'OPER INC'!O34</f>
        <v>0</v>
      </c>
      <c r="D7" s="281">
        <f t="shared" ref="D7:L7" si="1">C7*(1+$D$39)</f>
        <v>0</v>
      </c>
      <c r="E7" s="281">
        <f t="shared" si="1"/>
        <v>0</v>
      </c>
      <c r="F7" s="281">
        <f t="shared" si="1"/>
        <v>0</v>
      </c>
      <c r="G7" s="281">
        <f t="shared" si="1"/>
        <v>0</v>
      </c>
      <c r="H7" s="281">
        <f t="shared" si="1"/>
        <v>0</v>
      </c>
      <c r="I7" s="281">
        <f t="shared" si="1"/>
        <v>0</v>
      </c>
      <c r="J7" s="281">
        <f t="shared" si="1"/>
        <v>0</v>
      </c>
      <c r="K7" s="281">
        <f t="shared" si="1"/>
        <v>0</v>
      </c>
      <c r="L7" s="281">
        <f t="shared" si="1"/>
        <v>0</v>
      </c>
    </row>
    <row r="8" spans="1:12" s="3" customFormat="1" ht="12" customHeight="1" x14ac:dyDescent="0.2">
      <c r="A8" s="705" t="s">
        <v>152</v>
      </c>
      <c r="B8" s="705"/>
      <c r="C8" s="281">
        <f t="shared" ref="C8:L8" si="2">SUM(C6:C7)</f>
        <v>0</v>
      </c>
      <c r="D8" s="281">
        <f t="shared" si="2"/>
        <v>0</v>
      </c>
      <c r="E8" s="281">
        <f t="shared" si="2"/>
        <v>0</v>
      </c>
      <c r="F8" s="281">
        <f t="shared" si="2"/>
        <v>0</v>
      </c>
      <c r="G8" s="281">
        <f t="shared" si="2"/>
        <v>0</v>
      </c>
      <c r="H8" s="281">
        <f t="shared" si="2"/>
        <v>0</v>
      </c>
      <c r="I8" s="281">
        <f t="shared" si="2"/>
        <v>0</v>
      </c>
      <c r="J8" s="281">
        <f t="shared" si="2"/>
        <v>0</v>
      </c>
      <c r="K8" s="281">
        <f t="shared" si="2"/>
        <v>0</v>
      </c>
      <c r="L8" s="281">
        <f t="shared" si="2"/>
        <v>0</v>
      </c>
    </row>
    <row r="9" spans="1:12" s="3" customFormat="1" ht="12" customHeight="1" x14ac:dyDescent="0.2">
      <c r="A9" s="705" t="s">
        <v>103</v>
      </c>
      <c r="B9" s="705"/>
      <c r="C9" s="282">
        <f>'OPER INC'!P26</f>
        <v>0</v>
      </c>
      <c r="D9" s="281">
        <f>D8*('OPER INC'!$N$26)</f>
        <v>0</v>
      </c>
      <c r="E9" s="281">
        <f>E8*('OPER INC'!$N$26)</f>
        <v>0</v>
      </c>
      <c r="F9" s="281">
        <f>F8*('OPER INC'!$N$26)</f>
        <v>0</v>
      </c>
      <c r="G9" s="281">
        <f>G8*('OPER INC'!$N$26)</f>
        <v>0</v>
      </c>
      <c r="H9" s="281">
        <f>H8*('OPER INC'!$N$26)</f>
        <v>0</v>
      </c>
      <c r="I9" s="281">
        <f>I8*('OPER INC'!$N$26)</f>
        <v>0</v>
      </c>
      <c r="J9" s="281">
        <f>J8*('OPER INC'!$N$26)</f>
        <v>0</v>
      </c>
      <c r="K9" s="281">
        <f>K8*('OPER INC'!$N$26)</f>
        <v>0</v>
      </c>
      <c r="L9" s="281">
        <f>L8*('OPER INC'!$N$26)</f>
        <v>0</v>
      </c>
    </row>
    <row r="10" spans="1:12" s="3" customFormat="1" ht="12" customHeight="1" x14ac:dyDescent="0.2">
      <c r="A10" s="705" t="s">
        <v>146</v>
      </c>
      <c r="B10" s="705"/>
      <c r="C10" s="281">
        <f t="shared" ref="C10:L10" si="3">C8-C9</f>
        <v>0</v>
      </c>
      <c r="D10" s="281">
        <f t="shared" si="3"/>
        <v>0</v>
      </c>
      <c r="E10" s="281">
        <f t="shared" si="3"/>
        <v>0</v>
      </c>
      <c r="F10" s="281">
        <f t="shared" si="3"/>
        <v>0</v>
      </c>
      <c r="G10" s="281">
        <f t="shared" si="3"/>
        <v>0</v>
      </c>
      <c r="H10" s="281">
        <f t="shared" si="3"/>
        <v>0</v>
      </c>
      <c r="I10" s="281">
        <f t="shared" si="3"/>
        <v>0</v>
      </c>
      <c r="J10" s="281">
        <f t="shared" si="3"/>
        <v>0</v>
      </c>
      <c r="K10" s="281">
        <f t="shared" si="3"/>
        <v>0</v>
      </c>
      <c r="L10" s="281">
        <f t="shared" si="3"/>
        <v>0</v>
      </c>
    </row>
    <row r="11" spans="1:12" s="3" customFormat="1" ht="12" customHeight="1" x14ac:dyDescent="0.2">
      <c r="A11" s="681" t="s">
        <v>58</v>
      </c>
      <c r="B11" s="683"/>
      <c r="C11" s="282">
        <f>'OPER INC'!O38</f>
        <v>0</v>
      </c>
      <c r="D11" s="281">
        <f t="shared" ref="D11:L11" si="4">C11*(1+$C$39)</f>
        <v>0</v>
      </c>
      <c r="E11" s="281">
        <f t="shared" si="4"/>
        <v>0</v>
      </c>
      <c r="F11" s="281">
        <f t="shared" si="4"/>
        <v>0</v>
      </c>
      <c r="G11" s="281">
        <f t="shared" si="4"/>
        <v>0</v>
      </c>
      <c r="H11" s="281">
        <f t="shared" si="4"/>
        <v>0</v>
      </c>
      <c r="I11" s="281">
        <f t="shared" si="4"/>
        <v>0</v>
      </c>
      <c r="J11" s="281">
        <f t="shared" si="4"/>
        <v>0</v>
      </c>
      <c r="K11" s="281">
        <f t="shared" si="4"/>
        <v>0</v>
      </c>
      <c r="L11" s="281">
        <f t="shared" si="4"/>
        <v>0</v>
      </c>
    </row>
    <row r="12" spans="1:12" s="3" customFormat="1" ht="12" customHeight="1" x14ac:dyDescent="0.2">
      <c r="A12" s="681" t="s">
        <v>59</v>
      </c>
      <c r="B12" s="683"/>
      <c r="C12" s="282">
        <f>'OPER INC'!O39</f>
        <v>0</v>
      </c>
      <c r="D12" s="281">
        <f t="shared" ref="D12:L12" si="5">C12*(1+$C$39)</f>
        <v>0</v>
      </c>
      <c r="E12" s="281">
        <f t="shared" si="5"/>
        <v>0</v>
      </c>
      <c r="F12" s="281">
        <f t="shared" si="5"/>
        <v>0</v>
      </c>
      <c r="G12" s="281">
        <f t="shared" si="5"/>
        <v>0</v>
      </c>
      <c r="H12" s="281">
        <f t="shared" si="5"/>
        <v>0</v>
      </c>
      <c r="I12" s="281">
        <f t="shared" si="5"/>
        <v>0</v>
      </c>
      <c r="J12" s="281">
        <f t="shared" si="5"/>
        <v>0</v>
      </c>
      <c r="K12" s="281">
        <f t="shared" si="5"/>
        <v>0</v>
      </c>
      <c r="L12" s="281">
        <f t="shared" si="5"/>
        <v>0</v>
      </c>
    </row>
    <row r="13" spans="1:12" s="3" customFormat="1" ht="12" customHeight="1" x14ac:dyDescent="0.2">
      <c r="A13" s="681" t="s">
        <v>60</v>
      </c>
      <c r="B13" s="683"/>
      <c r="C13" s="282">
        <f>'OPER INC'!O40</f>
        <v>0</v>
      </c>
      <c r="D13" s="281">
        <f t="shared" ref="D13:L13" si="6">C13*(1+$C$39)</f>
        <v>0</v>
      </c>
      <c r="E13" s="281">
        <f t="shared" si="6"/>
        <v>0</v>
      </c>
      <c r="F13" s="281">
        <f t="shared" si="6"/>
        <v>0</v>
      </c>
      <c r="G13" s="281">
        <f t="shared" si="6"/>
        <v>0</v>
      </c>
      <c r="H13" s="281">
        <f t="shared" si="6"/>
        <v>0</v>
      </c>
      <c r="I13" s="281">
        <f t="shared" si="6"/>
        <v>0</v>
      </c>
      <c r="J13" s="281">
        <f t="shared" si="6"/>
        <v>0</v>
      </c>
      <c r="K13" s="281">
        <f t="shared" si="6"/>
        <v>0</v>
      </c>
      <c r="L13" s="281">
        <f t="shared" si="6"/>
        <v>0</v>
      </c>
    </row>
    <row r="14" spans="1:12" s="3" customFormat="1" ht="12" customHeight="1" x14ac:dyDescent="0.2">
      <c r="A14" s="681" t="s">
        <v>61</v>
      </c>
      <c r="B14" s="683"/>
      <c r="C14" s="282">
        <f>'OPER INC'!O41</f>
        <v>0</v>
      </c>
      <c r="D14" s="281">
        <f t="shared" ref="D14:L14" si="7">C14*(1+$C$39)</f>
        <v>0</v>
      </c>
      <c r="E14" s="281">
        <f t="shared" si="7"/>
        <v>0</v>
      </c>
      <c r="F14" s="281">
        <f t="shared" si="7"/>
        <v>0</v>
      </c>
      <c r="G14" s="281">
        <f t="shared" si="7"/>
        <v>0</v>
      </c>
      <c r="H14" s="281">
        <f t="shared" si="7"/>
        <v>0</v>
      </c>
      <c r="I14" s="281">
        <f t="shared" si="7"/>
        <v>0</v>
      </c>
      <c r="J14" s="281">
        <f t="shared" si="7"/>
        <v>0</v>
      </c>
      <c r="K14" s="281">
        <f t="shared" si="7"/>
        <v>0</v>
      </c>
      <c r="L14" s="281">
        <f t="shared" si="7"/>
        <v>0</v>
      </c>
    </row>
    <row r="15" spans="1:12" s="3" customFormat="1" ht="12" customHeight="1" x14ac:dyDescent="0.2">
      <c r="A15" s="681" t="s">
        <v>62</v>
      </c>
      <c r="B15" s="683"/>
      <c r="C15" s="282">
        <f>'OPER INC'!O42</f>
        <v>0</v>
      </c>
      <c r="D15" s="281">
        <f t="shared" ref="D15:L15" si="8">C15*(1+$C$39)</f>
        <v>0</v>
      </c>
      <c r="E15" s="281">
        <f t="shared" si="8"/>
        <v>0</v>
      </c>
      <c r="F15" s="281">
        <f t="shared" si="8"/>
        <v>0</v>
      </c>
      <c r="G15" s="281">
        <f t="shared" si="8"/>
        <v>0</v>
      </c>
      <c r="H15" s="281">
        <f t="shared" si="8"/>
        <v>0</v>
      </c>
      <c r="I15" s="281">
        <f t="shared" si="8"/>
        <v>0</v>
      </c>
      <c r="J15" s="281">
        <f t="shared" si="8"/>
        <v>0</v>
      </c>
      <c r="K15" s="281">
        <f t="shared" si="8"/>
        <v>0</v>
      </c>
      <c r="L15" s="281">
        <f t="shared" si="8"/>
        <v>0</v>
      </c>
    </row>
    <row r="16" spans="1:12" s="3" customFormat="1" ht="12" customHeight="1" x14ac:dyDescent="0.2">
      <c r="A16" s="705" t="s">
        <v>147</v>
      </c>
      <c r="B16" s="681"/>
      <c r="C16" s="281">
        <f t="shared" ref="C16:L16" si="9">SUM(C11:C15)</f>
        <v>0</v>
      </c>
      <c r="D16" s="281">
        <f t="shared" si="9"/>
        <v>0</v>
      </c>
      <c r="E16" s="281">
        <f t="shared" si="9"/>
        <v>0</v>
      </c>
      <c r="F16" s="281">
        <f t="shared" si="9"/>
        <v>0</v>
      </c>
      <c r="G16" s="281">
        <f t="shared" si="9"/>
        <v>0</v>
      </c>
      <c r="H16" s="281">
        <f t="shared" si="9"/>
        <v>0</v>
      </c>
      <c r="I16" s="281">
        <f t="shared" si="9"/>
        <v>0</v>
      </c>
      <c r="J16" s="281">
        <f t="shared" si="9"/>
        <v>0</v>
      </c>
      <c r="K16" s="281">
        <f t="shared" si="9"/>
        <v>0</v>
      </c>
      <c r="L16" s="281">
        <f t="shared" si="9"/>
        <v>0</v>
      </c>
    </row>
    <row r="17" spans="1:12" s="3" customFormat="1" ht="12" customHeight="1" x14ac:dyDescent="0.2">
      <c r="A17" s="185" t="s">
        <v>453</v>
      </c>
      <c r="B17" s="504" t="s">
        <v>624</v>
      </c>
      <c r="C17" s="377">
        <v>0</v>
      </c>
      <c r="D17" s="377">
        <v>0</v>
      </c>
      <c r="E17" s="377">
        <v>0</v>
      </c>
      <c r="F17" s="377">
        <v>0</v>
      </c>
      <c r="G17" s="377">
        <v>0</v>
      </c>
      <c r="H17" s="377">
        <v>0</v>
      </c>
      <c r="I17" s="377">
        <v>0</v>
      </c>
      <c r="J17" s="377">
        <v>0</v>
      </c>
      <c r="K17" s="377">
        <v>0</v>
      </c>
      <c r="L17" s="377">
        <v>0</v>
      </c>
    </row>
    <row r="18" spans="1:12" s="3" customFormat="1" ht="12" customHeight="1" x14ac:dyDescent="0.2">
      <c r="A18" s="1023" t="s">
        <v>102</v>
      </c>
      <c r="B18" s="1025"/>
      <c r="C18" s="281">
        <f>C10+C16+C17</f>
        <v>0</v>
      </c>
      <c r="D18" s="281">
        <f t="shared" ref="D18:L18" si="10">D10+D16+D17</f>
        <v>0</v>
      </c>
      <c r="E18" s="281">
        <f t="shared" si="10"/>
        <v>0</v>
      </c>
      <c r="F18" s="281">
        <f t="shared" si="10"/>
        <v>0</v>
      </c>
      <c r="G18" s="281">
        <f t="shared" si="10"/>
        <v>0</v>
      </c>
      <c r="H18" s="281">
        <f t="shared" si="10"/>
        <v>0</v>
      </c>
      <c r="I18" s="281">
        <f t="shared" si="10"/>
        <v>0</v>
      </c>
      <c r="J18" s="281">
        <f t="shared" si="10"/>
        <v>0</v>
      </c>
      <c r="K18" s="281">
        <f t="shared" si="10"/>
        <v>0</v>
      </c>
      <c r="L18" s="281">
        <f t="shared" si="10"/>
        <v>0</v>
      </c>
    </row>
    <row r="19" spans="1:12" s="3" customFormat="1" ht="12" customHeight="1" x14ac:dyDescent="0.2">
      <c r="A19" s="46"/>
      <c r="B19" s="46"/>
      <c r="C19" s="46"/>
      <c r="D19" s="46"/>
      <c r="E19" s="46"/>
      <c r="F19" s="46"/>
      <c r="G19" s="46"/>
      <c r="H19" s="46"/>
      <c r="I19" s="46"/>
      <c r="J19" s="46"/>
      <c r="K19" s="46"/>
      <c r="L19" s="46"/>
    </row>
    <row r="20" spans="1:12" s="4" customFormat="1" ht="12" customHeight="1" x14ac:dyDescent="0.2">
      <c r="A20" s="1092" t="s">
        <v>149</v>
      </c>
      <c r="B20" s="1092"/>
      <c r="C20" s="72"/>
      <c r="D20" s="72"/>
      <c r="E20" s="72"/>
      <c r="F20" s="72"/>
      <c r="G20" s="72"/>
      <c r="H20" s="72"/>
      <c r="I20" s="72"/>
      <c r="J20" s="72"/>
      <c r="K20" s="72"/>
      <c r="L20" s="72"/>
    </row>
    <row r="21" spans="1:12" s="3" customFormat="1" ht="12" customHeight="1" x14ac:dyDescent="0.2">
      <c r="A21" s="705" t="s">
        <v>306</v>
      </c>
      <c r="B21" s="705"/>
      <c r="C21" s="282">
        <f>'OPER EXP'!J42</f>
        <v>0</v>
      </c>
      <c r="D21" s="281">
        <f t="shared" ref="D21:L21" si="11">C21*(1+$F$39)</f>
        <v>0</v>
      </c>
      <c r="E21" s="281">
        <f t="shared" si="11"/>
        <v>0</v>
      </c>
      <c r="F21" s="281">
        <f t="shared" si="11"/>
        <v>0</v>
      </c>
      <c r="G21" s="281">
        <f t="shared" si="11"/>
        <v>0</v>
      </c>
      <c r="H21" s="281">
        <f t="shared" si="11"/>
        <v>0</v>
      </c>
      <c r="I21" s="281">
        <f t="shared" si="11"/>
        <v>0</v>
      </c>
      <c r="J21" s="281">
        <f t="shared" si="11"/>
        <v>0</v>
      </c>
      <c r="K21" s="281">
        <f t="shared" si="11"/>
        <v>0</v>
      </c>
      <c r="L21" s="281">
        <f t="shared" si="11"/>
        <v>0</v>
      </c>
    </row>
    <row r="22" spans="1:12" s="3" customFormat="1" ht="12" customHeight="1" x14ac:dyDescent="0.2">
      <c r="A22" s="705" t="s">
        <v>63</v>
      </c>
      <c r="B22" s="705"/>
      <c r="C22" s="282">
        <f>'OPER EXP'!J43</f>
        <v>0</v>
      </c>
      <c r="D22" s="281">
        <f t="shared" ref="D22:L22" si="12">C22*(1+$F$39)</f>
        <v>0</v>
      </c>
      <c r="E22" s="281">
        <f t="shared" si="12"/>
        <v>0</v>
      </c>
      <c r="F22" s="281">
        <f t="shared" si="12"/>
        <v>0</v>
      </c>
      <c r="G22" s="281">
        <f t="shared" si="12"/>
        <v>0</v>
      </c>
      <c r="H22" s="281">
        <f t="shared" si="12"/>
        <v>0</v>
      </c>
      <c r="I22" s="281">
        <f t="shared" si="12"/>
        <v>0</v>
      </c>
      <c r="J22" s="281">
        <f t="shared" si="12"/>
        <v>0</v>
      </c>
      <c r="K22" s="281">
        <f t="shared" si="12"/>
        <v>0</v>
      </c>
      <c r="L22" s="281">
        <f t="shared" si="12"/>
        <v>0</v>
      </c>
    </row>
    <row r="23" spans="1:12" s="3" customFormat="1" ht="12" customHeight="1" x14ac:dyDescent="0.2">
      <c r="A23" s="705" t="s">
        <v>761</v>
      </c>
      <c r="B23" s="705"/>
      <c r="C23" s="282">
        <f>'OPER EXP'!J44</f>
        <v>0</v>
      </c>
      <c r="D23" s="281">
        <f t="shared" ref="D23:L23" si="13">C23*(1+$G$39)</f>
        <v>0</v>
      </c>
      <c r="E23" s="281">
        <f t="shared" si="13"/>
        <v>0</v>
      </c>
      <c r="F23" s="281">
        <f t="shared" si="13"/>
        <v>0</v>
      </c>
      <c r="G23" s="281">
        <f t="shared" si="13"/>
        <v>0</v>
      </c>
      <c r="H23" s="281">
        <f t="shared" si="13"/>
        <v>0</v>
      </c>
      <c r="I23" s="281">
        <f t="shared" si="13"/>
        <v>0</v>
      </c>
      <c r="J23" s="281">
        <f t="shared" si="13"/>
        <v>0</v>
      </c>
      <c r="K23" s="281">
        <f t="shared" si="13"/>
        <v>0</v>
      </c>
      <c r="L23" s="281">
        <f t="shared" si="13"/>
        <v>0</v>
      </c>
    </row>
    <row r="24" spans="1:12" s="3" customFormat="1" ht="12" customHeight="1" x14ac:dyDescent="0.2">
      <c r="A24" s="705" t="s">
        <v>104</v>
      </c>
      <c r="B24" s="705"/>
      <c r="C24" s="281">
        <f t="shared" ref="C24:L24" si="14">SUM(C21:C23)</f>
        <v>0</v>
      </c>
      <c r="D24" s="281">
        <f t="shared" si="14"/>
        <v>0</v>
      </c>
      <c r="E24" s="281">
        <f t="shared" si="14"/>
        <v>0</v>
      </c>
      <c r="F24" s="281">
        <f t="shared" si="14"/>
        <v>0</v>
      </c>
      <c r="G24" s="281">
        <f t="shared" si="14"/>
        <v>0</v>
      </c>
      <c r="H24" s="281">
        <f t="shared" si="14"/>
        <v>0</v>
      </c>
      <c r="I24" s="281">
        <f t="shared" si="14"/>
        <v>0</v>
      </c>
      <c r="J24" s="281">
        <f t="shared" si="14"/>
        <v>0</v>
      </c>
      <c r="K24" s="281">
        <f t="shared" si="14"/>
        <v>0</v>
      </c>
      <c r="L24" s="281">
        <f t="shared" si="14"/>
        <v>0</v>
      </c>
    </row>
    <row r="25" spans="1:12" s="3" customFormat="1" ht="12" customHeight="1" x14ac:dyDescent="0.2">
      <c r="A25" s="681" t="s">
        <v>141</v>
      </c>
      <c r="B25" s="683"/>
      <c r="C25" s="282">
        <f>'OPER EXP'!J46</f>
        <v>0</v>
      </c>
      <c r="D25" s="281">
        <f>C25*(1+$F$39)</f>
        <v>0</v>
      </c>
      <c r="E25" s="281">
        <f t="shared" ref="E25:L25" si="15">D25*(1+$F$39)</f>
        <v>0</v>
      </c>
      <c r="F25" s="281">
        <f t="shared" si="15"/>
        <v>0</v>
      </c>
      <c r="G25" s="281">
        <f t="shared" si="15"/>
        <v>0</v>
      </c>
      <c r="H25" s="281">
        <f t="shared" si="15"/>
        <v>0</v>
      </c>
      <c r="I25" s="281">
        <f t="shared" si="15"/>
        <v>0</v>
      </c>
      <c r="J25" s="281">
        <f t="shared" si="15"/>
        <v>0</v>
      </c>
      <c r="K25" s="281">
        <f t="shared" si="15"/>
        <v>0</v>
      </c>
      <c r="L25" s="281">
        <f t="shared" si="15"/>
        <v>0</v>
      </c>
    </row>
    <row r="26" spans="1:12" s="3" customFormat="1" ht="12" customHeight="1" x14ac:dyDescent="0.2">
      <c r="A26" s="705" t="s">
        <v>142</v>
      </c>
      <c r="B26" s="705"/>
      <c r="C26" s="282">
        <f>'OPER EXP'!J47</f>
        <v>0</v>
      </c>
      <c r="D26" s="281">
        <f>C26*(1+$F$39)</f>
        <v>0</v>
      </c>
      <c r="E26" s="281">
        <f t="shared" ref="E26:L26" si="16">D26*(1+$F$39)</f>
        <v>0</v>
      </c>
      <c r="F26" s="281">
        <f t="shared" si="16"/>
        <v>0</v>
      </c>
      <c r="G26" s="281">
        <f t="shared" si="16"/>
        <v>0</v>
      </c>
      <c r="H26" s="281">
        <f t="shared" si="16"/>
        <v>0</v>
      </c>
      <c r="I26" s="281">
        <f t="shared" si="16"/>
        <v>0</v>
      </c>
      <c r="J26" s="281">
        <f t="shared" si="16"/>
        <v>0</v>
      </c>
      <c r="K26" s="281">
        <f t="shared" si="16"/>
        <v>0</v>
      </c>
      <c r="L26" s="281">
        <f t="shared" si="16"/>
        <v>0</v>
      </c>
    </row>
    <row r="27" spans="1:12" s="3" customFormat="1" ht="12" customHeight="1" x14ac:dyDescent="0.2">
      <c r="A27" s="681" t="s">
        <v>64</v>
      </c>
      <c r="B27" s="683"/>
      <c r="C27" s="282">
        <f>'OPER EXP'!J48</f>
        <v>0</v>
      </c>
      <c r="D27" s="281">
        <f>C27*(1+$F$39)</f>
        <v>0</v>
      </c>
      <c r="E27" s="281">
        <f t="shared" ref="E27:L27" si="17">D27*(1+$F$39)</f>
        <v>0</v>
      </c>
      <c r="F27" s="281">
        <f t="shared" si="17"/>
        <v>0</v>
      </c>
      <c r="G27" s="281">
        <f t="shared" si="17"/>
        <v>0</v>
      </c>
      <c r="H27" s="281">
        <f t="shared" si="17"/>
        <v>0</v>
      </c>
      <c r="I27" s="281">
        <f t="shared" si="17"/>
        <v>0</v>
      </c>
      <c r="J27" s="281">
        <f t="shared" si="17"/>
        <v>0</v>
      </c>
      <c r="K27" s="281">
        <f t="shared" si="17"/>
        <v>0</v>
      </c>
      <c r="L27" s="281">
        <f t="shared" si="17"/>
        <v>0</v>
      </c>
    </row>
    <row r="28" spans="1:12" s="3" customFormat="1" ht="12" customHeight="1" x14ac:dyDescent="0.2">
      <c r="A28" s="705" t="s">
        <v>143</v>
      </c>
      <c r="B28" s="705"/>
      <c r="C28" s="281">
        <f t="shared" ref="C28:L28" si="18">SUM(C25:C27)</f>
        <v>0</v>
      </c>
      <c r="D28" s="281">
        <f t="shared" si="18"/>
        <v>0</v>
      </c>
      <c r="E28" s="281">
        <f t="shared" si="18"/>
        <v>0</v>
      </c>
      <c r="F28" s="281">
        <f t="shared" si="18"/>
        <v>0</v>
      </c>
      <c r="G28" s="281">
        <f t="shared" si="18"/>
        <v>0</v>
      </c>
      <c r="H28" s="281">
        <f t="shared" si="18"/>
        <v>0</v>
      </c>
      <c r="I28" s="281">
        <f t="shared" si="18"/>
        <v>0</v>
      </c>
      <c r="J28" s="281">
        <f t="shared" si="18"/>
        <v>0</v>
      </c>
      <c r="K28" s="281">
        <f t="shared" si="18"/>
        <v>0</v>
      </c>
      <c r="L28" s="281">
        <f t="shared" si="18"/>
        <v>0</v>
      </c>
    </row>
    <row r="29" spans="1:12" s="3" customFormat="1" ht="12" customHeight="1" x14ac:dyDescent="0.2">
      <c r="A29" s="705" t="s">
        <v>323</v>
      </c>
      <c r="B29" s="705"/>
      <c r="C29" s="282">
        <f>'OPER EXP'!K30</f>
        <v>0</v>
      </c>
      <c r="D29" s="281">
        <f>C29*(1+$J$39)</f>
        <v>0</v>
      </c>
      <c r="E29" s="281">
        <f t="shared" ref="E29:L29" si="19">D29*(1+$J$39)</f>
        <v>0</v>
      </c>
      <c r="F29" s="281">
        <f t="shared" si="19"/>
        <v>0</v>
      </c>
      <c r="G29" s="281">
        <f t="shared" si="19"/>
        <v>0</v>
      </c>
      <c r="H29" s="281">
        <f t="shared" si="19"/>
        <v>0</v>
      </c>
      <c r="I29" s="281">
        <f t="shared" si="19"/>
        <v>0</v>
      </c>
      <c r="J29" s="281">
        <f t="shared" si="19"/>
        <v>0</v>
      </c>
      <c r="K29" s="281">
        <f t="shared" si="19"/>
        <v>0</v>
      </c>
      <c r="L29" s="281">
        <f t="shared" si="19"/>
        <v>0</v>
      </c>
    </row>
    <row r="30" spans="1:12" s="3" customFormat="1" ht="12" customHeight="1" x14ac:dyDescent="0.2">
      <c r="A30" s="185" t="s">
        <v>455</v>
      </c>
      <c r="B30" s="284"/>
      <c r="C30" s="282">
        <f>'OPER EXP'!K50-C29</f>
        <v>0</v>
      </c>
      <c r="D30" s="281">
        <f>C30*(1+$F$39)</f>
        <v>0</v>
      </c>
      <c r="E30" s="281">
        <f t="shared" ref="E30:L30" si="20">D30*(1+$F$39)</f>
        <v>0</v>
      </c>
      <c r="F30" s="281">
        <f t="shared" si="20"/>
        <v>0</v>
      </c>
      <c r="G30" s="281">
        <f t="shared" si="20"/>
        <v>0</v>
      </c>
      <c r="H30" s="281">
        <f t="shared" si="20"/>
        <v>0</v>
      </c>
      <c r="I30" s="281">
        <f t="shared" si="20"/>
        <v>0</v>
      </c>
      <c r="J30" s="281">
        <f t="shared" si="20"/>
        <v>0</v>
      </c>
      <c r="K30" s="281">
        <f t="shared" si="20"/>
        <v>0</v>
      </c>
      <c r="L30" s="281">
        <f t="shared" si="20"/>
        <v>0</v>
      </c>
    </row>
    <row r="31" spans="1:12" s="3" customFormat="1" ht="12" customHeight="1" x14ac:dyDescent="0.2">
      <c r="A31" s="185" t="s">
        <v>453</v>
      </c>
      <c r="B31" s="600" t="s">
        <v>624</v>
      </c>
      <c r="C31" s="377">
        <v>0</v>
      </c>
      <c r="D31" s="377">
        <v>0</v>
      </c>
      <c r="E31" s="377">
        <v>0</v>
      </c>
      <c r="F31" s="377">
        <v>0</v>
      </c>
      <c r="G31" s="377">
        <v>0</v>
      </c>
      <c r="H31" s="377">
        <v>0</v>
      </c>
      <c r="I31" s="377">
        <v>0</v>
      </c>
      <c r="J31" s="377">
        <v>0</v>
      </c>
      <c r="K31" s="377">
        <v>0</v>
      </c>
      <c r="L31" s="377">
        <v>0</v>
      </c>
    </row>
    <row r="32" spans="1:12" s="3" customFormat="1" ht="12" customHeight="1" x14ac:dyDescent="0.2">
      <c r="A32" s="1023" t="s">
        <v>52</v>
      </c>
      <c r="B32" s="1025"/>
      <c r="C32" s="281">
        <f>C24+C28+C29+C30+C31</f>
        <v>0</v>
      </c>
      <c r="D32" s="281">
        <f t="shared" ref="D32:L32" si="21">D24+D28+D29+D30+D31</f>
        <v>0</v>
      </c>
      <c r="E32" s="281">
        <f t="shared" si="21"/>
        <v>0</v>
      </c>
      <c r="F32" s="281">
        <f t="shared" si="21"/>
        <v>0</v>
      </c>
      <c r="G32" s="281">
        <f t="shared" si="21"/>
        <v>0</v>
      </c>
      <c r="H32" s="281">
        <f t="shared" si="21"/>
        <v>0</v>
      </c>
      <c r="I32" s="281">
        <f t="shared" si="21"/>
        <v>0</v>
      </c>
      <c r="J32" s="281">
        <f t="shared" si="21"/>
        <v>0</v>
      </c>
      <c r="K32" s="281">
        <f t="shared" si="21"/>
        <v>0</v>
      </c>
      <c r="L32" s="281">
        <f t="shared" si="21"/>
        <v>0</v>
      </c>
    </row>
    <row r="33" spans="1:12" s="4" customFormat="1" ht="12" customHeight="1" x14ac:dyDescent="0.2">
      <c r="A33" s="73"/>
      <c r="B33" s="73"/>
      <c r="C33" s="46"/>
      <c r="D33" s="46"/>
      <c r="E33" s="46"/>
      <c r="F33" s="46"/>
      <c r="G33" s="46"/>
      <c r="H33" s="46"/>
      <c r="I33" s="46"/>
      <c r="J33" s="46"/>
      <c r="K33" s="46"/>
      <c r="L33" s="46"/>
    </row>
    <row r="34" spans="1:12" s="3" customFormat="1" ht="12" customHeight="1" x14ac:dyDescent="0.2">
      <c r="A34" s="1086" t="s">
        <v>57</v>
      </c>
      <c r="B34" s="1087"/>
      <c r="C34" s="72"/>
      <c r="D34" s="72"/>
      <c r="E34" s="72"/>
      <c r="F34" s="72"/>
      <c r="G34" s="72"/>
      <c r="H34" s="72"/>
      <c r="I34" s="72"/>
      <c r="J34" s="72"/>
      <c r="K34" s="72"/>
      <c r="L34" s="72"/>
    </row>
    <row r="35" spans="1:12" s="3" customFormat="1" ht="15.95" customHeight="1" x14ac:dyDescent="0.2">
      <c r="A35" s="1093" t="s">
        <v>151</v>
      </c>
      <c r="B35" s="1094"/>
      <c r="C35" s="283">
        <f t="shared" ref="C35:L35" si="22">C18-C32</f>
        <v>0</v>
      </c>
      <c r="D35" s="283">
        <f t="shared" si="22"/>
        <v>0</v>
      </c>
      <c r="E35" s="283">
        <f t="shared" si="22"/>
        <v>0</v>
      </c>
      <c r="F35" s="283">
        <f t="shared" si="22"/>
        <v>0</v>
      </c>
      <c r="G35" s="283">
        <f t="shared" si="22"/>
        <v>0</v>
      </c>
      <c r="H35" s="283">
        <f t="shared" si="22"/>
        <v>0</v>
      </c>
      <c r="I35" s="283">
        <f t="shared" si="22"/>
        <v>0</v>
      </c>
      <c r="J35" s="283">
        <f t="shared" si="22"/>
        <v>0</v>
      </c>
      <c r="K35" s="283">
        <f t="shared" si="22"/>
        <v>0</v>
      </c>
      <c r="L35" s="283">
        <f t="shared" si="22"/>
        <v>0</v>
      </c>
    </row>
    <row r="36" spans="1:12" s="4" customFormat="1" ht="12" customHeight="1" x14ac:dyDescent="0.2">
      <c r="A36" s="1091"/>
      <c r="B36" s="1091"/>
    </row>
    <row r="37" spans="1:12" s="3" customFormat="1" ht="12" customHeight="1" x14ac:dyDescent="0.2">
      <c r="A37" s="1038" t="s">
        <v>154</v>
      </c>
      <c r="B37" s="1038"/>
      <c r="G37" s="1088" t="s">
        <v>444</v>
      </c>
      <c r="H37" s="1089"/>
      <c r="I37" s="1090"/>
    </row>
    <row r="38" spans="1:12" s="3" customFormat="1" ht="12" customHeight="1" x14ac:dyDescent="0.2">
      <c r="A38" s="1095" t="s">
        <v>155</v>
      </c>
      <c r="B38" s="1096"/>
      <c r="C38" s="74" t="s">
        <v>54</v>
      </c>
      <c r="D38" s="74" t="s">
        <v>156</v>
      </c>
      <c r="E38" s="74" t="s">
        <v>28</v>
      </c>
      <c r="F38" s="74" t="s">
        <v>55</v>
      </c>
      <c r="G38" s="310" t="s">
        <v>157</v>
      </c>
      <c r="H38" s="310" t="s">
        <v>158</v>
      </c>
      <c r="I38" s="310" t="s">
        <v>159</v>
      </c>
      <c r="J38" s="74" t="s">
        <v>56</v>
      </c>
      <c r="K38" s="238" t="s">
        <v>28</v>
      </c>
      <c r="L38" s="238" t="s">
        <v>28</v>
      </c>
    </row>
    <row r="39" spans="1:12" s="3" customFormat="1" ht="12" customHeight="1" x14ac:dyDescent="0.2">
      <c r="A39" s="1097"/>
      <c r="B39" s="1098"/>
      <c r="C39" s="385">
        <v>0</v>
      </c>
      <c r="D39" s="385">
        <v>0</v>
      </c>
      <c r="E39" s="239">
        <v>0</v>
      </c>
      <c r="F39" s="385">
        <v>0</v>
      </c>
      <c r="G39" s="378">
        <f>IF('OPER EXP'!D37&gt;0,C39,0)</f>
        <v>0</v>
      </c>
      <c r="H39" s="385">
        <v>0</v>
      </c>
      <c r="I39" s="385">
        <v>0</v>
      </c>
      <c r="J39" s="548">
        <f>F39</f>
        <v>0</v>
      </c>
      <c r="K39" s="239">
        <v>0</v>
      </c>
      <c r="L39" s="239">
        <v>0</v>
      </c>
    </row>
    <row r="40" spans="1:12" ht="21.95" customHeight="1" x14ac:dyDescent="0.2">
      <c r="A40" s="745" t="s">
        <v>29</v>
      </c>
      <c r="B40" s="745"/>
      <c r="C40" s="745"/>
      <c r="D40" s="745"/>
      <c r="E40" s="745"/>
      <c r="F40" s="745"/>
      <c r="G40" s="745"/>
      <c r="H40" s="745"/>
      <c r="I40" s="745"/>
      <c r="J40" s="745"/>
      <c r="K40" s="745"/>
      <c r="L40" s="745"/>
    </row>
    <row r="41" spans="1:12" ht="12" customHeight="1" x14ac:dyDescent="0.2">
      <c r="A41" s="93"/>
      <c r="B41" s="93"/>
      <c r="C41" s="93"/>
      <c r="D41" s="93"/>
      <c r="E41" s="93"/>
      <c r="F41" s="93"/>
      <c r="G41" s="93"/>
      <c r="H41" s="93"/>
      <c r="I41" s="93"/>
      <c r="J41" s="93"/>
      <c r="K41" s="93"/>
      <c r="L41" s="93"/>
    </row>
    <row r="42" spans="1:12" ht="12" customHeight="1" x14ac:dyDescent="0.2">
      <c r="A42" s="706" t="s">
        <v>262</v>
      </c>
      <c r="B42" s="706"/>
      <c r="C42" s="379" t="str">
        <f>C3</f>
        <v>FIRST YEAR</v>
      </c>
      <c r="D42" s="69"/>
      <c r="E42" s="69"/>
      <c r="F42" s="69"/>
      <c r="G42" s="69"/>
      <c r="H42" s="69"/>
      <c r="I42" s="69"/>
      <c r="J42" s="1102"/>
      <c r="K42" s="1102"/>
      <c r="L42" s="155"/>
    </row>
    <row r="43" spans="1:12" s="3" customFormat="1" ht="12" customHeight="1" x14ac:dyDescent="0.2">
      <c r="A43" s="1085"/>
      <c r="B43" s="1085"/>
      <c r="C43" s="1085"/>
      <c r="D43" s="1085"/>
      <c r="E43" s="1085"/>
      <c r="F43" s="1085"/>
      <c r="G43" s="1085"/>
      <c r="H43" s="1085"/>
      <c r="I43" s="1085"/>
      <c r="J43" s="1085"/>
      <c r="K43" s="1085"/>
      <c r="L43" s="1085"/>
    </row>
    <row r="44" spans="1:12" s="3" customFormat="1" ht="12" customHeight="1" x14ac:dyDescent="0.2">
      <c r="A44" s="1086" t="s">
        <v>148</v>
      </c>
      <c r="B44" s="1087"/>
      <c r="C44" s="79" t="s">
        <v>43</v>
      </c>
      <c r="D44" s="79" t="s">
        <v>44</v>
      </c>
      <c r="E44" s="79" t="s">
        <v>45</v>
      </c>
      <c r="F44" s="79" t="s">
        <v>46</v>
      </c>
      <c r="G44" s="79" t="s">
        <v>47</v>
      </c>
      <c r="H44" s="79" t="s">
        <v>48</v>
      </c>
      <c r="I44" s="79" t="s">
        <v>49</v>
      </c>
      <c r="J44" s="79" t="s">
        <v>50</v>
      </c>
      <c r="K44" s="79" t="s">
        <v>153</v>
      </c>
      <c r="L44" s="79" t="s">
        <v>51</v>
      </c>
    </row>
    <row r="45" spans="1:12" s="3" customFormat="1" ht="12" customHeight="1" x14ac:dyDescent="0.2">
      <c r="A45" s="705" t="s">
        <v>144</v>
      </c>
      <c r="B45" s="705"/>
      <c r="C45" s="280">
        <f>L6*(1+$C$39)</f>
        <v>0</v>
      </c>
      <c r="D45" s="280">
        <f>C45*(1+$C$39)</f>
        <v>0</v>
      </c>
      <c r="E45" s="280">
        <f t="shared" ref="E45:L45" si="23">D45*(1+$C$39)</f>
        <v>0</v>
      </c>
      <c r="F45" s="280">
        <f t="shared" si="23"/>
        <v>0</v>
      </c>
      <c r="G45" s="280">
        <f t="shared" si="23"/>
        <v>0</v>
      </c>
      <c r="H45" s="280">
        <f t="shared" si="23"/>
        <v>0</v>
      </c>
      <c r="I45" s="280">
        <f t="shared" si="23"/>
        <v>0</v>
      </c>
      <c r="J45" s="280">
        <f t="shared" si="23"/>
        <v>0</v>
      </c>
      <c r="K45" s="280">
        <f t="shared" si="23"/>
        <v>0</v>
      </c>
      <c r="L45" s="280">
        <f t="shared" si="23"/>
        <v>0</v>
      </c>
    </row>
    <row r="46" spans="1:12" s="3" customFormat="1" ht="12" customHeight="1" x14ac:dyDescent="0.2">
      <c r="A46" s="705" t="s">
        <v>145</v>
      </c>
      <c r="B46" s="705"/>
      <c r="C46" s="281">
        <f>L7*(1+$D$39)</f>
        <v>0</v>
      </c>
      <c r="D46" s="281">
        <f>C46*(1+$D$39)</f>
        <v>0</v>
      </c>
      <c r="E46" s="281">
        <f t="shared" ref="E46:L46" si="24">D46*(1+$D$39)</f>
        <v>0</v>
      </c>
      <c r="F46" s="281">
        <f t="shared" si="24"/>
        <v>0</v>
      </c>
      <c r="G46" s="281">
        <f t="shared" si="24"/>
        <v>0</v>
      </c>
      <c r="H46" s="281">
        <f t="shared" si="24"/>
        <v>0</v>
      </c>
      <c r="I46" s="281">
        <f t="shared" si="24"/>
        <v>0</v>
      </c>
      <c r="J46" s="281">
        <f t="shared" si="24"/>
        <v>0</v>
      </c>
      <c r="K46" s="281">
        <f t="shared" si="24"/>
        <v>0</v>
      </c>
      <c r="L46" s="281">
        <f t="shared" si="24"/>
        <v>0</v>
      </c>
    </row>
    <row r="47" spans="1:12" s="3" customFormat="1" ht="12" customHeight="1" x14ac:dyDescent="0.2">
      <c r="A47" s="705" t="s">
        <v>152</v>
      </c>
      <c r="B47" s="705"/>
      <c r="C47" s="281">
        <f t="shared" ref="C47:L47" si="25">SUM(C45:C46)</f>
        <v>0</v>
      </c>
      <c r="D47" s="281">
        <f t="shared" si="25"/>
        <v>0</v>
      </c>
      <c r="E47" s="281">
        <f t="shared" si="25"/>
        <v>0</v>
      </c>
      <c r="F47" s="281">
        <f t="shared" si="25"/>
        <v>0</v>
      </c>
      <c r="G47" s="281">
        <f t="shared" si="25"/>
        <v>0</v>
      </c>
      <c r="H47" s="281">
        <f t="shared" si="25"/>
        <v>0</v>
      </c>
      <c r="I47" s="281">
        <f t="shared" si="25"/>
        <v>0</v>
      </c>
      <c r="J47" s="281">
        <f t="shared" si="25"/>
        <v>0</v>
      </c>
      <c r="K47" s="281">
        <f t="shared" si="25"/>
        <v>0</v>
      </c>
      <c r="L47" s="281">
        <f t="shared" si="25"/>
        <v>0</v>
      </c>
    </row>
    <row r="48" spans="1:12" s="3" customFormat="1" ht="12" customHeight="1" x14ac:dyDescent="0.2">
      <c r="A48" s="705" t="s">
        <v>103</v>
      </c>
      <c r="B48" s="705"/>
      <c r="C48" s="281">
        <f>C47*('OPER INC'!$N$26)</f>
        <v>0</v>
      </c>
      <c r="D48" s="281">
        <f>D47*('OPER INC'!$N$26)</f>
        <v>0</v>
      </c>
      <c r="E48" s="281">
        <f>E47*('OPER INC'!$N$26)</f>
        <v>0</v>
      </c>
      <c r="F48" s="281">
        <f>F47*('OPER INC'!$N$26)</f>
        <v>0</v>
      </c>
      <c r="G48" s="281">
        <f>G47*('OPER INC'!$N$26)</f>
        <v>0</v>
      </c>
      <c r="H48" s="281">
        <f>H47*('OPER INC'!$N$26)</f>
        <v>0</v>
      </c>
      <c r="I48" s="281">
        <f>I47*('OPER INC'!$N$26)</f>
        <v>0</v>
      </c>
      <c r="J48" s="281">
        <f>J47*('OPER INC'!$N$26)</f>
        <v>0</v>
      </c>
      <c r="K48" s="281">
        <f>K47*('OPER INC'!$N$26)</f>
        <v>0</v>
      </c>
      <c r="L48" s="281">
        <f>L47*('OPER INC'!$N$26)</f>
        <v>0</v>
      </c>
    </row>
    <row r="49" spans="1:12" s="3" customFormat="1" ht="12" customHeight="1" x14ac:dyDescent="0.2">
      <c r="A49" s="705" t="s">
        <v>146</v>
      </c>
      <c r="B49" s="705"/>
      <c r="C49" s="281">
        <f t="shared" ref="C49:L49" si="26">C47-C48</f>
        <v>0</v>
      </c>
      <c r="D49" s="281">
        <f t="shared" si="26"/>
        <v>0</v>
      </c>
      <c r="E49" s="281">
        <f t="shared" si="26"/>
        <v>0</v>
      </c>
      <c r="F49" s="281">
        <f t="shared" si="26"/>
        <v>0</v>
      </c>
      <c r="G49" s="281">
        <f t="shared" si="26"/>
        <v>0</v>
      </c>
      <c r="H49" s="281">
        <f t="shared" si="26"/>
        <v>0</v>
      </c>
      <c r="I49" s="281">
        <f t="shared" si="26"/>
        <v>0</v>
      </c>
      <c r="J49" s="281">
        <f t="shared" si="26"/>
        <v>0</v>
      </c>
      <c r="K49" s="281">
        <f t="shared" si="26"/>
        <v>0</v>
      </c>
      <c r="L49" s="281">
        <f t="shared" si="26"/>
        <v>0</v>
      </c>
    </row>
    <row r="50" spans="1:12" s="3" customFormat="1" ht="12" customHeight="1" x14ac:dyDescent="0.2">
      <c r="A50" s="681" t="s">
        <v>58</v>
      </c>
      <c r="B50" s="683"/>
      <c r="C50" s="281">
        <f>L11*(1+$C$39)</f>
        <v>0</v>
      </c>
      <c r="D50" s="281">
        <f>C50*(1+$C$39)</f>
        <v>0</v>
      </c>
      <c r="E50" s="281">
        <f t="shared" ref="E50:L50" si="27">D50*(1+$C$39)</f>
        <v>0</v>
      </c>
      <c r="F50" s="281">
        <f t="shared" si="27"/>
        <v>0</v>
      </c>
      <c r="G50" s="281">
        <f t="shared" si="27"/>
        <v>0</v>
      </c>
      <c r="H50" s="281">
        <f t="shared" si="27"/>
        <v>0</v>
      </c>
      <c r="I50" s="281">
        <f t="shared" si="27"/>
        <v>0</v>
      </c>
      <c r="J50" s="281">
        <f t="shared" si="27"/>
        <v>0</v>
      </c>
      <c r="K50" s="281">
        <f t="shared" si="27"/>
        <v>0</v>
      </c>
      <c r="L50" s="281">
        <f t="shared" si="27"/>
        <v>0</v>
      </c>
    </row>
    <row r="51" spans="1:12" s="3" customFormat="1" ht="12" customHeight="1" x14ac:dyDescent="0.2">
      <c r="A51" s="681" t="s">
        <v>59</v>
      </c>
      <c r="B51" s="683"/>
      <c r="C51" s="281">
        <f>L12*(1+$C$39)</f>
        <v>0</v>
      </c>
      <c r="D51" s="281">
        <f>C51*(1+$C$39)</f>
        <v>0</v>
      </c>
      <c r="E51" s="281">
        <f t="shared" ref="E51:L51" si="28">D51*(1+$C$39)</f>
        <v>0</v>
      </c>
      <c r="F51" s="281">
        <f t="shared" si="28"/>
        <v>0</v>
      </c>
      <c r="G51" s="281">
        <f t="shared" si="28"/>
        <v>0</v>
      </c>
      <c r="H51" s="281">
        <f t="shared" si="28"/>
        <v>0</v>
      </c>
      <c r="I51" s="281">
        <f t="shared" si="28"/>
        <v>0</v>
      </c>
      <c r="J51" s="281">
        <f t="shared" si="28"/>
        <v>0</v>
      </c>
      <c r="K51" s="281">
        <f t="shared" si="28"/>
        <v>0</v>
      </c>
      <c r="L51" s="281">
        <f t="shared" si="28"/>
        <v>0</v>
      </c>
    </row>
    <row r="52" spans="1:12" s="3" customFormat="1" ht="12" customHeight="1" x14ac:dyDescent="0.2">
      <c r="A52" s="681" t="s">
        <v>60</v>
      </c>
      <c r="B52" s="683"/>
      <c r="C52" s="281">
        <f>L13*(1+$C$39)</f>
        <v>0</v>
      </c>
      <c r="D52" s="281">
        <f>C52*(1+$C$39)</f>
        <v>0</v>
      </c>
      <c r="E52" s="281">
        <f t="shared" ref="E52:L52" si="29">D52*(1+$C$39)</f>
        <v>0</v>
      </c>
      <c r="F52" s="281">
        <f t="shared" si="29"/>
        <v>0</v>
      </c>
      <c r="G52" s="281">
        <f t="shared" si="29"/>
        <v>0</v>
      </c>
      <c r="H52" s="281">
        <f t="shared" si="29"/>
        <v>0</v>
      </c>
      <c r="I52" s="281">
        <f t="shared" si="29"/>
        <v>0</v>
      </c>
      <c r="J52" s="281">
        <f t="shared" si="29"/>
        <v>0</v>
      </c>
      <c r="K52" s="281">
        <f t="shared" si="29"/>
        <v>0</v>
      </c>
      <c r="L52" s="281">
        <f t="shared" si="29"/>
        <v>0</v>
      </c>
    </row>
    <row r="53" spans="1:12" s="3" customFormat="1" ht="12" customHeight="1" x14ac:dyDescent="0.2">
      <c r="A53" s="681" t="s">
        <v>61</v>
      </c>
      <c r="B53" s="683"/>
      <c r="C53" s="281">
        <f>L14*(1+$C$39)</f>
        <v>0</v>
      </c>
      <c r="D53" s="281">
        <f>C53*(1+$C$39)</f>
        <v>0</v>
      </c>
      <c r="E53" s="281">
        <f t="shared" ref="E53:L53" si="30">D53*(1+$C$39)</f>
        <v>0</v>
      </c>
      <c r="F53" s="281">
        <f t="shared" si="30"/>
        <v>0</v>
      </c>
      <c r="G53" s="281">
        <f t="shared" si="30"/>
        <v>0</v>
      </c>
      <c r="H53" s="281">
        <f t="shared" si="30"/>
        <v>0</v>
      </c>
      <c r="I53" s="281">
        <f t="shared" si="30"/>
        <v>0</v>
      </c>
      <c r="J53" s="281">
        <f t="shared" si="30"/>
        <v>0</v>
      </c>
      <c r="K53" s="281">
        <f t="shared" si="30"/>
        <v>0</v>
      </c>
      <c r="L53" s="281">
        <f t="shared" si="30"/>
        <v>0</v>
      </c>
    </row>
    <row r="54" spans="1:12" s="3" customFormat="1" ht="12" customHeight="1" x14ac:dyDescent="0.2">
      <c r="A54" s="681" t="s">
        <v>62</v>
      </c>
      <c r="B54" s="683"/>
      <c r="C54" s="281">
        <f>L15*(1+$C$39)</f>
        <v>0</v>
      </c>
      <c r="D54" s="281">
        <f>C54*(1+$C$39)</f>
        <v>0</v>
      </c>
      <c r="E54" s="281">
        <f t="shared" ref="E54:L54" si="31">D54*(1+$C$39)</f>
        <v>0</v>
      </c>
      <c r="F54" s="281">
        <f t="shared" si="31"/>
        <v>0</v>
      </c>
      <c r="G54" s="281">
        <f t="shared" si="31"/>
        <v>0</v>
      </c>
      <c r="H54" s="281">
        <f t="shared" si="31"/>
        <v>0</v>
      </c>
      <c r="I54" s="281">
        <f t="shared" si="31"/>
        <v>0</v>
      </c>
      <c r="J54" s="281">
        <f t="shared" si="31"/>
        <v>0</v>
      </c>
      <c r="K54" s="281">
        <f t="shared" si="31"/>
        <v>0</v>
      </c>
      <c r="L54" s="281">
        <f t="shared" si="31"/>
        <v>0</v>
      </c>
    </row>
    <row r="55" spans="1:12" s="3" customFormat="1" ht="12" customHeight="1" x14ac:dyDescent="0.2">
      <c r="A55" s="705" t="s">
        <v>147</v>
      </c>
      <c r="B55" s="681"/>
      <c r="C55" s="281">
        <f t="shared" ref="C55:L55" si="32">SUM(C50:C54)</f>
        <v>0</v>
      </c>
      <c r="D55" s="281">
        <f t="shared" si="32"/>
        <v>0</v>
      </c>
      <c r="E55" s="281">
        <f t="shared" si="32"/>
        <v>0</v>
      </c>
      <c r="F55" s="281">
        <f t="shared" si="32"/>
        <v>0</v>
      </c>
      <c r="G55" s="281">
        <f t="shared" si="32"/>
        <v>0</v>
      </c>
      <c r="H55" s="281">
        <f t="shared" si="32"/>
        <v>0</v>
      </c>
      <c r="I55" s="281">
        <f t="shared" si="32"/>
        <v>0</v>
      </c>
      <c r="J55" s="281">
        <f t="shared" si="32"/>
        <v>0</v>
      </c>
      <c r="K55" s="281">
        <f t="shared" si="32"/>
        <v>0</v>
      </c>
      <c r="L55" s="281">
        <f t="shared" si="32"/>
        <v>0</v>
      </c>
    </row>
    <row r="56" spans="1:12" s="3" customFormat="1" ht="12" customHeight="1" x14ac:dyDescent="0.2">
      <c r="A56" s="185" t="s">
        <v>453</v>
      </c>
      <c r="B56" s="505" t="str">
        <f>B17</f>
        <v>(Specify Here)</v>
      </c>
      <c r="C56" s="377">
        <v>0</v>
      </c>
      <c r="D56" s="377">
        <v>0</v>
      </c>
      <c r="E56" s="377">
        <v>0</v>
      </c>
      <c r="F56" s="377">
        <v>0</v>
      </c>
      <c r="G56" s="377">
        <v>0</v>
      </c>
      <c r="H56" s="377">
        <v>0</v>
      </c>
      <c r="I56" s="377">
        <v>0</v>
      </c>
      <c r="J56" s="377">
        <v>0</v>
      </c>
      <c r="K56" s="377">
        <v>0</v>
      </c>
      <c r="L56" s="377">
        <v>0</v>
      </c>
    </row>
    <row r="57" spans="1:12" s="3" customFormat="1" ht="12" customHeight="1" x14ac:dyDescent="0.2">
      <c r="A57" s="1023" t="s">
        <v>102</v>
      </c>
      <c r="B57" s="1025"/>
      <c r="C57" s="281">
        <f>C49+C55+C56</f>
        <v>0</v>
      </c>
      <c r="D57" s="281">
        <f t="shared" ref="D57:L57" si="33">D49+D55+D56</f>
        <v>0</v>
      </c>
      <c r="E57" s="281">
        <f t="shared" si="33"/>
        <v>0</v>
      </c>
      <c r="F57" s="281">
        <f t="shared" si="33"/>
        <v>0</v>
      </c>
      <c r="G57" s="281">
        <f t="shared" si="33"/>
        <v>0</v>
      </c>
      <c r="H57" s="281">
        <f t="shared" si="33"/>
        <v>0</v>
      </c>
      <c r="I57" s="281">
        <f t="shared" si="33"/>
        <v>0</v>
      </c>
      <c r="J57" s="281">
        <f t="shared" si="33"/>
        <v>0</v>
      </c>
      <c r="K57" s="281">
        <f t="shared" si="33"/>
        <v>0</v>
      </c>
      <c r="L57" s="281">
        <f t="shared" si="33"/>
        <v>0</v>
      </c>
    </row>
    <row r="58" spans="1:12" s="3" customFormat="1" ht="12" customHeight="1" x14ac:dyDescent="0.2">
      <c r="A58" s="46"/>
      <c r="B58" s="46"/>
      <c r="C58" s="46"/>
      <c r="D58" s="46"/>
      <c r="E58" s="46"/>
      <c r="F58" s="46"/>
      <c r="G58" s="46"/>
      <c r="H58" s="46"/>
      <c r="I58" s="46"/>
      <c r="J58" s="46"/>
      <c r="K58" s="46"/>
      <c r="L58" s="46"/>
    </row>
    <row r="59" spans="1:12" s="3" customFormat="1" ht="12" customHeight="1" x14ac:dyDescent="0.2">
      <c r="A59" s="1092" t="s">
        <v>149</v>
      </c>
      <c r="B59" s="1092"/>
      <c r="C59" s="72"/>
      <c r="D59" s="72"/>
      <c r="E59" s="72"/>
      <c r="F59" s="72"/>
      <c r="G59" s="72"/>
      <c r="H59" s="72"/>
      <c r="I59" s="72"/>
      <c r="J59" s="72"/>
      <c r="K59" s="72"/>
      <c r="L59" s="72"/>
    </row>
    <row r="60" spans="1:12" s="3" customFormat="1" ht="12" customHeight="1" x14ac:dyDescent="0.2">
      <c r="A60" s="705" t="s">
        <v>150</v>
      </c>
      <c r="B60" s="705"/>
      <c r="C60" s="281">
        <f>L21*(1+$F$39)</f>
        <v>0</v>
      </c>
      <c r="D60" s="281">
        <f>C60*(1+$F$39)</f>
        <v>0</v>
      </c>
      <c r="E60" s="281">
        <f t="shared" ref="E60:L60" si="34">D60*(1+$F$39)</f>
        <v>0</v>
      </c>
      <c r="F60" s="281">
        <f t="shared" si="34"/>
        <v>0</v>
      </c>
      <c r="G60" s="281">
        <f t="shared" si="34"/>
        <v>0</v>
      </c>
      <c r="H60" s="281">
        <f t="shared" si="34"/>
        <v>0</v>
      </c>
      <c r="I60" s="281">
        <f t="shared" si="34"/>
        <v>0</v>
      </c>
      <c r="J60" s="281">
        <f t="shared" si="34"/>
        <v>0</v>
      </c>
      <c r="K60" s="281">
        <f t="shared" si="34"/>
        <v>0</v>
      </c>
      <c r="L60" s="281">
        <f t="shared" si="34"/>
        <v>0</v>
      </c>
    </row>
    <row r="61" spans="1:12" s="3" customFormat="1" ht="12" customHeight="1" x14ac:dyDescent="0.2">
      <c r="A61" s="705" t="s">
        <v>63</v>
      </c>
      <c r="B61" s="705"/>
      <c r="C61" s="281">
        <f>L22*(1+$F$39)</f>
        <v>0</v>
      </c>
      <c r="D61" s="281">
        <f>C61*(1+$F$39)</f>
        <v>0</v>
      </c>
      <c r="E61" s="281">
        <f t="shared" ref="E61:L61" si="35">D61*(1+$F$39)</f>
        <v>0</v>
      </c>
      <c r="F61" s="281">
        <f t="shared" si="35"/>
        <v>0</v>
      </c>
      <c r="G61" s="281">
        <f t="shared" si="35"/>
        <v>0</v>
      </c>
      <c r="H61" s="281">
        <f t="shared" si="35"/>
        <v>0</v>
      </c>
      <c r="I61" s="281">
        <f t="shared" si="35"/>
        <v>0</v>
      </c>
      <c r="J61" s="281">
        <f t="shared" si="35"/>
        <v>0</v>
      </c>
      <c r="K61" s="281">
        <f t="shared" si="35"/>
        <v>0</v>
      </c>
      <c r="L61" s="281">
        <f t="shared" si="35"/>
        <v>0</v>
      </c>
    </row>
    <row r="62" spans="1:12" s="3" customFormat="1" ht="12" customHeight="1" x14ac:dyDescent="0.2">
      <c r="A62" s="705" t="s">
        <v>761</v>
      </c>
      <c r="B62" s="705"/>
      <c r="C62" s="281">
        <f>L23*(1+$G$39)</f>
        <v>0</v>
      </c>
      <c r="D62" s="281">
        <f>C62*(1+$G$39)</f>
        <v>0</v>
      </c>
      <c r="E62" s="281">
        <f t="shared" ref="E62:L62" si="36">D62*(1+$G$39)</f>
        <v>0</v>
      </c>
      <c r="F62" s="281">
        <f t="shared" si="36"/>
        <v>0</v>
      </c>
      <c r="G62" s="281">
        <f t="shared" si="36"/>
        <v>0</v>
      </c>
      <c r="H62" s="281">
        <f t="shared" si="36"/>
        <v>0</v>
      </c>
      <c r="I62" s="281">
        <f t="shared" si="36"/>
        <v>0</v>
      </c>
      <c r="J62" s="281">
        <f t="shared" si="36"/>
        <v>0</v>
      </c>
      <c r="K62" s="281">
        <f t="shared" si="36"/>
        <v>0</v>
      </c>
      <c r="L62" s="281">
        <f t="shared" si="36"/>
        <v>0</v>
      </c>
    </row>
    <row r="63" spans="1:12" s="3" customFormat="1" ht="12" customHeight="1" x14ac:dyDescent="0.2">
      <c r="A63" s="705" t="s">
        <v>104</v>
      </c>
      <c r="B63" s="705"/>
      <c r="C63" s="281">
        <f t="shared" ref="C63:L63" si="37">SUM(C60:C62)</f>
        <v>0</v>
      </c>
      <c r="D63" s="281">
        <f t="shared" si="37"/>
        <v>0</v>
      </c>
      <c r="E63" s="281">
        <f t="shared" si="37"/>
        <v>0</v>
      </c>
      <c r="F63" s="281">
        <f t="shared" si="37"/>
        <v>0</v>
      </c>
      <c r="G63" s="281">
        <f t="shared" si="37"/>
        <v>0</v>
      </c>
      <c r="H63" s="281">
        <f t="shared" si="37"/>
        <v>0</v>
      </c>
      <c r="I63" s="281">
        <f t="shared" si="37"/>
        <v>0</v>
      </c>
      <c r="J63" s="281">
        <f t="shared" si="37"/>
        <v>0</v>
      </c>
      <c r="K63" s="281">
        <f t="shared" si="37"/>
        <v>0</v>
      </c>
      <c r="L63" s="281">
        <f t="shared" si="37"/>
        <v>0</v>
      </c>
    </row>
    <row r="64" spans="1:12" s="3" customFormat="1" ht="12" customHeight="1" x14ac:dyDescent="0.2">
      <c r="A64" s="681" t="s">
        <v>141</v>
      </c>
      <c r="B64" s="683"/>
      <c r="C64" s="281">
        <f>L25*(1+$F$39)</f>
        <v>0</v>
      </c>
      <c r="D64" s="281">
        <f>C64*(1+$F$39)</f>
        <v>0</v>
      </c>
      <c r="E64" s="281">
        <f t="shared" ref="E64:L64" si="38">D64*(1+$F$39)</f>
        <v>0</v>
      </c>
      <c r="F64" s="281">
        <f t="shared" si="38"/>
        <v>0</v>
      </c>
      <c r="G64" s="281">
        <f t="shared" si="38"/>
        <v>0</v>
      </c>
      <c r="H64" s="281">
        <f t="shared" si="38"/>
        <v>0</v>
      </c>
      <c r="I64" s="281">
        <f t="shared" si="38"/>
        <v>0</v>
      </c>
      <c r="J64" s="281">
        <f t="shared" si="38"/>
        <v>0</v>
      </c>
      <c r="K64" s="281">
        <f t="shared" si="38"/>
        <v>0</v>
      </c>
      <c r="L64" s="281">
        <f t="shared" si="38"/>
        <v>0</v>
      </c>
    </row>
    <row r="65" spans="1:12" s="3" customFormat="1" ht="12" customHeight="1" x14ac:dyDescent="0.2">
      <c r="A65" s="705" t="s">
        <v>142</v>
      </c>
      <c r="B65" s="705"/>
      <c r="C65" s="281">
        <f>L26*(1+$F$39)</f>
        <v>0</v>
      </c>
      <c r="D65" s="281">
        <f>C65*(1+$F$39)</f>
        <v>0</v>
      </c>
      <c r="E65" s="281">
        <f t="shared" ref="E65:L65" si="39">D65*(1+$F$39)</f>
        <v>0</v>
      </c>
      <c r="F65" s="281">
        <f t="shared" si="39"/>
        <v>0</v>
      </c>
      <c r="G65" s="281">
        <f t="shared" si="39"/>
        <v>0</v>
      </c>
      <c r="H65" s="281">
        <f t="shared" si="39"/>
        <v>0</v>
      </c>
      <c r="I65" s="281">
        <f t="shared" si="39"/>
        <v>0</v>
      </c>
      <c r="J65" s="281">
        <f t="shared" si="39"/>
        <v>0</v>
      </c>
      <c r="K65" s="281">
        <f t="shared" si="39"/>
        <v>0</v>
      </c>
      <c r="L65" s="281">
        <f t="shared" si="39"/>
        <v>0</v>
      </c>
    </row>
    <row r="66" spans="1:12" s="3" customFormat="1" ht="12" customHeight="1" x14ac:dyDescent="0.2">
      <c r="A66" s="681" t="s">
        <v>76</v>
      </c>
      <c r="B66" s="683"/>
      <c r="C66" s="281">
        <f>L27*(1+$F$39)</f>
        <v>0</v>
      </c>
      <c r="D66" s="281">
        <f>C66*(1+$F$39)</f>
        <v>0</v>
      </c>
      <c r="E66" s="281">
        <f t="shared" ref="E66:L66" si="40">D66*(1+$F$39)</f>
        <v>0</v>
      </c>
      <c r="F66" s="281">
        <f t="shared" si="40"/>
        <v>0</v>
      </c>
      <c r="G66" s="281">
        <f t="shared" si="40"/>
        <v>0</v>
      </c>
      <c r="H66" s="281">
        <f t="shared" si="40"/>
        <v>0</v>
      </c>
      <c r="I66" s="281">
        <f t="shared" si="40"/>
        <v>0</v>
      </c>
      <c r="J66" s="281">
        <f t="shared" si="40"/>
        <v>0</v>
      </c>
      <c r="K66" s="281">
        <f t="shared" si="40"/>
        <v>0</v>
      </c>
      <c r="L66" s="281">
        <f t="shared" si="40"/>
        <v>0</v>
      </c>
    </row>
    <row r="67" spans="1:12" s="3" customFormat="1" ht="12" customHeight="1" x14ac:dyDescent="0.2">
      <c r="A67" s="705" t="s">
        <v>143</v>
      </c>
      <c r="B67" s="705"/>
      <c r="C67" s="281">
        <f t="shared" ref="C67:L67" si="41">SUM(C64:C66)</f>
        <v>0</v>
      </c>
      <c r="D67" s="281">
        <f t="shared" si="41"/>
        <v>0</v>
      </c>
      <c r="E67" s="281">
        <f t="shared" si="41"/>
        <v>0</v>
      </c>
      <c r="F67" s="281">
        <f t="shared" si="41"/>
        <v>0</v>
      </c>
      <c r="G67" s="281">
        <f t="shared" si="41"/>
        <v>0</v>
      </c>
      <c r="H67" s="281">
        <f t="shared" si="41"/>
        <v>0</v>
      </c>
      <c r="I67" s="281">
        <f t="shared" si="41"/>
        <v>0</v>
      </c>
      <c r="J67" s="281">
        <f t="shared" si="41"/>
        <v>0</v>
      </c>
      <c r="K67" s="281">
        <f t="shared" si="41"/>
        <v>0</v>
      </c>
      <c r="L67" s="281">
        <f t="shared" si="41"/>
        <v>0</v>
      </c>
    </row>
    <row r="68" spans="1:12" s="3" customFormat="1" ht="12" customHeight="1" x14ac:dyDescent="0.2">
      <c r="A68" s="705" t="s">
        <v>323</v>
      </c>
      <c r="B68" s="705"/>
      <c r="C68" s="281">
        <f>L29*(1+$J$39)</f>
        <v>0</v>
      </c>
      <c r="D68" s="281">
        <f>C68*(1+$J$39)</f>
        <v>0</v>
      </c>
      <c r="E68" s="281">
        <f t="shared" ref="E68:L68" si="42">D68*(1+$J$39)</f>
        <v>0</v>
      </c>
      <c r="F68" s="281">
        <f t="shared" si="42"/>
        <v>0</v>
      </c>
      <c r="G68" s="281">
        <f t="shared" si="42"/>
        <v>0</v>
      </c>
      <c r="H68" s="281">
        <f t="shared" si="42"/>
        <v>0</v>
      </c>
      <c r="I68" s="281">
        <f t="shared" si="42"/>
        <v>0</v>
      </c>
      <c r="J68" s="281">
        <f t="shared" si="42"/>
        <v>0</v>
      </c>
      <c r="K68" s="281">
        <f t="shared" si="42"/>
        <v>0</v>
      </c>
      <c r="L68" s="281">
        <f t="shared" si="42"/>
        <v>0</v>
      </c>
    </row>
    <row r="69" spans="1:12" s="3" customFormat="1" ht="12" customHeight="1" x14ac:dyDescent="0.2">
      <c r="A69" s="185" t="s">
        <v>455</v>
      </c>
      <c r="B69" s="284"/>
      <c r="C69" s="281">
        <f>L30*(1+$F$39)</f>
        <v>0</v>
      </c>
      <c r="D69" s="281">
        <f>C69*(1+$F$39)</f>
        <v>0</v>
      </c>
      <c r="E69" s="281">
        <f t="shared" ref="E69:L69" si="43">D69*(1+$F$39)</f>
        <v>0</v>
      </c>
      <c r="F69" s="281">
        <f t="shared" si="43"/>
        <v>0</v>
      </c>
      <c r="G69" s="281">
        <f t="shared" si="43"/>
        <v>0</v>
      </c>
      <c r="H69" s="281">
        <f t="shared" si="43"/>
        <v>0</v>
      </c>
      <c r="I69" s="281">
        <f t="shared" si="43"/>
        <v>0</v>
      </c>
      <c r="J69" s="281">
        <f t="shared" si="43"/>
        <v>0</v>
      </c>
      <c r="K69" s="281">
        <f t="shared" si="43"/>
        <v>0</v>
      </c>
      <c r="L69" s="281">
        <f t="shared" si="43"/>
        <v>0</v>
      </c>
    </row>
    <row r="70" spans="1:12" s="3" customFormat="1" ht="12" customHeight="1" x14ac:dyDescent="0.2">
      <c r="A70" s="185" t="s">
        <v>453</v>
      </c>
      <c r="B70" s="505" t="str">
        <f>B31</f>
        <v>(Specify Here)</v>
      </c>
      <c r="C70" s="377">
        <v>0</v>
      </c>
      <c r="D70" s="377">
        <v>0</v>
      </c>
      <c r="E70" s="377">
        <v>0</v>
      </c>
      <c r="F70" s="377">
        <v>0</v>
      </c>
      <c r="G70" s="377">
        <v>0</v>
      </c>
      <c r="H70" s="377">
        <v>0</v>
      </c>
      <c r="I70" s="377">
        <v>0</v>
      </c>
      <c r="J70" s="377">
        <v>0</v>
      </c>
      <c r="K70" s="377">
        <v>0</v>
      </c>
      <c r="L70" s="377">
        <v>0</v>
      </c>
    </row>
    <row r="71" spans="1:12" s="3" customFormat="1" ht="12" customHeight="1" x14ac:dyDescent="0.2">
      <c r="A71" s="1023" t="s">
        <v>52</v>
      </c>
      <c r="B71" s="1025"/>
      <c r="C71" s="281">
        <f>C63+C67+C68+C69+C70</f>
        <v>0</v>
      </c>
      <c r="D71" s="281">
        <f t="shared" ref="D71:L71" si="44">D63+D67+D68+D69+D70</f>
        <v>0</v>
      </c>
      <c r="E71" s="281">
        <f t="shared" si="44"/>
        <v>0</v>
      </c>
      <c r="F71" s="281">
        <f t="shared" si="44"/>
        <v>0</v>
      </c>
      <c r="G71" s="281">
        <f t="shared" si="44"/>
        <v>0</v>
      </c>
      <c r="H71" s="281">
        <f t="shared" si="44"/>
        <v>0</v>
      </c>
      <c r="I71" s="281">
        <f t="shared" si="44"/>
        <v>0</v>
      </c>
      <c r="J71" s="281">
        <f t="shared" si="44"/>
        <v>0</v>
      </c>
      <c r="K71" s="281">
        <f t="shared" si="44"/>
        <v>0</v>
      </c>
      <c r="L71" s="281">
        <f t="shared" si="44"/>
        <v>0</v>
      </c>
    </row>
    <row r="72" spans="1:12" s="3" customFormat="1" ht="12" customHeight="1" x14ac:dyDescent="0.2">
      <c r="A72" s="73"/>
      <c r="B72" s="73"/>
      <c r="C72" s="46"/>
      <c r="D72" s="46"/>
      <c r="E72" s="46"/>
      <c r="F72" s="46"/>
      <c r="G72" s="46"/>
      <c r="H72" s="46"/>
      <c r="I72" s="46"/>
      <c r="J72" s="46"/>
      <c r="K72" s="46"/>
      <c r="L72" s="46"/>
    </row>
    <row r="73" spans="1:12" s="3" customFormat="1" ht="12" customHeight="1" x14ac:dyDescent="0.2">
      <c r="A73" s="1086" t="s">
        <v>57</v>
      </c>
      <c r="B73" s="1087"/>
      <c r="C73" s="72"/>
      <c r="D73" s="72"/>
      <c r="E73" s="72"/>
      <c r="F73" s="72"/>
      <c r="G73" s="72"/>
      <c r="H73" s="72"/>
      <c r="I73" s="72"/>
      <c r="J73" s="72"/>
      <c r="K73" s="72"/>
      <c r="L73" s="72"/>
    </row>
    <row r="74" spans="1:12" s="3" customFormat="1" ht="15.95" customHeight="1" x14ac:dyDescent="0.2">
      <c r="A74" s="1099" t="s">
        <v>151</v>
      </c>
      <c r="B74" s="1099"/>
      <c r="C74" s="283">
        <f t="shared" ref="C74:L74" si="45">C57-C71</f>
        <v>0</v>
      </c>
      <c r="D74" s="283">
        <f t="shared" si="45"/>
        <v>0</v>
      </c>
      <c r="E74" s="283">
        <f t="shared" si="45"/>
        <v>0</v>
      </c>
      <c r="F74" s="283">
        <f t="shared" si="45"/>
        <v>0</v>
      </c>
      <c r="G74" s="283">
        <f t="shared" si="45"/>
        <v>0</v>
      </c>
      <c r="H74" s="283">
        <f t="shared" si="45"/>
        <v>0</v>
      </c>
      <c r="I74" s="283">
        <f t="shared" si="45"/>
        <v>0</v>
      </c>
      <c r="J74" s="283">
        <f t="shared" si="45"/>
        <v>0</v>
      </c>
      <c r="K74" s="283">
        <f t="shared" si="45"/>
        <v>0</v>
      </c>
      <c r="L74" s="283">
        <f t="shared" si="45"/>
        <v>0</v>
      </c>
    </row>
    <row r="75" spans="1:12" s="3" customFormat="1" ht="12" customHeight="1" x14ac:dyDescent="0.2">
      <c r="A75" s="1091"/>
      <c r="B75" s="1091"/>
      <c r="C75" s="4"/>
      <c r="D75" s="4"/>
      <c r="E75" s="4"/>
      <c r="F75" s="4"/>
      <c r="G75" s="4"/>
      <c r="H75" s="4"/>
      <c r="I75" s="4"/>
      <c r="J75" s="4"/>
      <c r="K75" s="4"/>
      <c r="L75" s="4"/>
    </row>
    <row r="76" spans="1:12" s="3" customFormat="1" ht="12" customHeight="1" x14ac:dyDescent="0.2">
      <c r="A76" s="1038" t="s">
        <v>154</v>
      </c>
      <c r="B76" s="1038"/>
      <c r="G76" s="1100"/>
      <c r="H76" s="1101"/>
      <c r="I76" s="1101"/>
    </row>
    <row r="77" spans="1:12" s="3" customFormat="1" ht="12" customHeight="1" x14ac:dyDescent="0.2">
      <c r="A77" s="1095" t="s">
        <v>155</v>
      </c>
      <c r="B77" s="1096"/>
      <c r="C77" s="74" t="s">
        <v>54</v>
      </c>
      <c r="D77" s="74" t="s">
        <v>156</v>
      </c>
      <c r="E77" s="74" t="s">
        <v>28</v>
      </c>
      <c r="F77" s="74" t="s">
        <v>55</v>
      </c>
      <c r="G77" s="74" t="s">
        <v>157</v>
      </c>
      <c r="H77" s="74" t="s">
        <v>158</v>
      </c>
      <c r="I77" s="74" t="s">
        <v>159</v>
      </c>
      <c r="J77" s="74" t="s">
        <v>56</v>
      </c>
      <c r="K77" s="78" t="s">
        <v>28</v>
      </c>
      <c r="L77" s="78" t="s">
        <v>28</v>
      </c>
    </row>
    <row r="78" spans="1:12" s="3" customFormat="1" ht="12" customHeight="1" x14ac:dyDescent="0.2">
      <c r="A78" s="1097"/>
      <c r="B78" s="1098"/>
      <c r="C78" s="378">
        <f t="shared" ref="C78:L78" si="46">C39</f>
        <v>0</v>
      </c>
      <c r="D78" s="378">
        <f t="shared" si="46"/>
        <v>0</v>
      </c>
      <c r="E78" s="378">
        <f t="shared" si="46"/>
        <v>0</v>
      </c>
      <c r="F78" s="378">
        <f t="shared" si="46"/>
        <v>0</v>
      </c>
      <c r="G78" s="378">
        <f t="shared" si="46"/>
        <v>0</v>
      </c>
      <c r="H78" s="378">
        <f t="shared" si="46"/>
        <v>0</v>
      </c>
      <c r="I78" s="378">
        <f t="shared" si="46"/>
        <v>0</v>
      </c>
      <c r="J78" s="378">
        <f t="shared" si="46"/>
        <v>0</v>
      </c>
      <c r="K78" s="378">
        <f t="shared" si="46"/>
        <v>0</v>
      </c>
      <c r="L78" s="378">
        <f t="shared" si="46"/>
        <v>0</v>
      </c>
    </row>
    <row r="79" spans="1:12" s="3" customFormat="1" ht="12" customHeight="1" x14ac:dyDescent="0.2"/>
    <row r="80" spans="1:12" s="3" customFormat="1" ht="12" customHeight="1" x14ac:dyDescent="0.2"/>
    <row r="81" s="3" customFormat="1" ht="12" customHeight="1" x14ac:dyDescent="0.2"/>
    <row r="82" s="3" customFormat="1" ht="12" customHeight="1" x14ac:dyDescent="0.2"/>
    <row r="83" s="3" customFormat="1" ht="12" customHeight="1" x14ac:dyDescent="0.2"/>
    <row r="84" ht="12" customHeight="1" x14ac:dyDescent="0.2"/>
    <row r="85" ht="12" customHeight="1" x14ac:dyDescent="0.2"/>
  </sheetData>
  <sheetProtection algorithmName="SHA-512" hashValue="T1jDWbcejH8oqEze3NMolDRNasmCzpsJYoe3F294rZrdkvI4Qv5YSJceYUK4BgXzw3ncdA6wIUq/v4ZgLDy59w==" saltValue="albyw+SyLbDpJDirSvJmvw==" spinCount="100000" sheet="1" objects="1" scenarios="1"/>
  <mergeCells count="68">
    <mergeCell ref="A8:B8"/>
    <mergeCell ref="A9:B9"/>
    <mergeCell ref="A10:B10"/>
    <mergeCell ref="A11:B11"/>
    <mergeCell ref="A12:B12"/>
    <mergeCell ref="G76:I76"/>
    <mergeCell ref="J3:K3"/>
    <mergeCell ref="J42:K42"/>
    <mergeCell ref="A40:L40"/>
    <mergeCell ref="A43:L43"/>
    <mergeCell ref="A44:B44"/>
    <mergeCell ref="A45:B45"/>
    <mergeCell ref="A46:B46"/>
    <mergeCell ref="A59:B59"/>
    <mergeCell ref="A60:B60"/>
    <mergeCell ref="A61:B61"/>
    <mergeCell ref="A62:B62"/>
    <mergeCell ref="A51:B51"/>
    <mergeCell ref="A52:B52"/>
    <mergeCell ref="A38:B39"/>
    <mergeCell ref="A66:B66"/>
    <mergeCell ref="A57:B57"/>
    <mergeCell ref="A53:B53"/>
    <mergeCell ref="A54:B54"/>
    <mergeCell ref="A55:B55"/>
    <mergeCell ref="A67:B67"/>
    <mergeCell ref="A68:B68"/>
    <mergeCell ref="A63:B63"/>
    <mergeCell ref="A64:B64"/>
    <mergeCell ref="A65:B65"/>
    <mergeCell ref="A77:B78"/>
    <mergeCell ref="A71:B71"/>
    <mergeCell ref="A73:B73"/>
    <mergeCell ref="A74:B74"/>
    <mergeCell ref="A75:B75"/>
    <mergeCell ref="A76:B76"/>
    <mergeCell ref="A47:B47"/>
    <mergeCell ref="A48:B48"/>
    <mergeCell ref="A49:B49"/>
    <mergeCell ref="A50:B50"/>
    <mergeCell ref="A13:B13"/>
    <mergeCell ref="A14:B14"/>
    <mergeCell ref="A15:B15"/>
    <mergeCell ref="A34:B34"/>
    <mergeCell ref="A37:B37"/>
    <mergeCell ref="A36:B36"/>
    <mergeCell ref="A23:B23"/>
    <mergeCell ref="A20:B20"/>
    <mergeCell ref="A21:B21"/>
    <mergeCell ref="A22:B22"/>
    <mergeCell ref="A35:B35"/>
    <mergeCell ref="A29:B29"/>
    <mergeCell ref="A3:B3"/>
    <mergeCell ref="A42:B42"/>
    <mergeCell ref="A1:L1"/>
    <mergeCell ref="A4:L4"/>
    <mergeCell ref="A16:B16"/>
    <mergeCell ref="A18:B18"/>
    <mergeCell ref="A25:B25"/>
    <mergeCell ref="A5:B5"/>
    <mergeCell ref="A6:B6"/>
    <mergeCell ref="A7:B7"/>
    <mergeCell ref="G37:I37"/>
    <mergeCell ref="A24:B24"/>
    <mergeCell ref="A26:B26"/>
    <mergeCell ref="A27:B27"/>
    <mergeCell ref="A28:B28"/>
    <mergeCell ref="A32:B32"/>
  </mergeCells>
  <printOptions horizontalCentered="1"/>
  <pageMargins left="0.25" right="0.25" top="0.4" bottom="0.25" header="0.3" footer="0.2"/>
  <pageSetup scale="98" firstPageNumber="12" orientation="landscape" useFirstPageNumber="1" r:id="rId1"/>
  <headerFooter>
    <oddFooter>&amp;C&amp;"Arial,Regular"&amp;8&amp;P&amp;R&amp;"+,Italic"&amp;8&amp;F  &amp;A  &amp;D</oddFooter>
  </headerFooter>
  <rowBreaks count="1" manualBreakCount="1">
    <brk id="39" max="16383" man="1"/>
  </rowBreaks>
  <ignoredErrors>
    <ignoredError sqref="D28:L28 D52 C67:L67" formula="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theme="4" tint="0.39997558519241921"/>
    <pageSetUpPr fitToPage="1"/>
  </sheetPr>
  <dimension ref="A1:M80"/>
  <sheetViews>
    <sheetView showGridLines="0" view="pageBreakPreview" zoomScaleNormal="110" zoomScaleSheetLayoutView="100" workbookViewId="0">
      <selection activeCell="L67" sqref="L67"/>
    </sheetView>
  </sheetViews>
  <sheetFormatPr defaultRowHeight="12.75" x14ac:dyDescent="0.2"/>
  <cols>
    <col min="1" max="1" width="9.5" customWidth="1"/>
    <col min="2" max="2" width="9.625" customWidth="1"/>
    <col min="3" max="3" width="9.875" customWidth="1"/>
    <col min="4" max="13" width="8.375" customWidth="1"/>
  </cols>
  <sheetData>
    <row r="1" spans="1:13" s="70" customFormat="1" ht="21.95" customHeight="1" x14ac:dyDescent="0.2">
      <c r="A1" s="745" t="s">
        <v>160</v>
      </c>
      <c r="B1" s="745"/>
      <c r="C1" s="745"/>
      <c r="D1" s="745"/>
      <c r="E1" s="745"/>
      <c r="F1" s="745"/>
      <c r="G1" s="745"/>
      <c r="H1" s="745"/>
      <c r="I1" s="745"/>
      <c r="J1" s="745"/>
      <c r="K1" s="745"/>
      <c r="L1" s="745"/>
      <c r="M1" s="745"/>
    </row>
    <row r="2" spans="1:13" s="137" customFormat="1" ht="12" customHeight="1" x14ac:dyDescent="0.2">
      <c r="A2" s="706" t="s">
        <v>262</v>
      </c>
      <c r="B2" s="706"/>
      <c r="C2" s="380" t="str">
        <f>IF('GEN INFO'!L5=0,"FIRST YEAR",'GEN INFO'!L5)</f>
        <v>FIRST YEAR</v>
      </c>
      <c r="D2" s="1111"/>
      <c r="E2" s="1111"/>
      <c r="F2" s="1111"/>
      <c r="G2" s="1111"/>
      <c r="H2" s="1111"/>
      <c r="I2" s="1111"/>
      <c r="J2" s="1111"/>
      <c r="K2" s="1111"/>
      <c r="L2" s="1111"/>
      <c r="M2" s="1111"/>
    </row>
    <row r="3" spans="1:13" s="3" customFormat="1" ht="12" customHeight="1" x14ac:dyDescent="0.2">
      <c r="A3" s="1085"/>
      <c r="B3" s="1085"/>
      <c r="C3" s="1085"/>
      <c r="D3" s="1085"/>
      <c r="E3" s="1085"/>
      <c r="F3" s="1085"/>
      <c r="G3" s="1085"/>
      <c r="H3" s="1085"/>
      <c r="I3" s="1085"/>
      <c r="J3" s="1085"/>
      <c r="K3" s="1085"/>
      <c r="L3" s="1085"/>
      <c r="M3" s="1085"/>
    </row>
    <row r="4" spans="1:13" ht="12.6" customHeight="1" x14ac:dyDescent="0.2">
      <c r="A4" s="1092" t="s">
        <v>57</v>
      </c>
      <c r="B4" s="1092"/>
      <c r="C4" s="1086"/>
      <c r="D4" s="75" t="s">
        <v>34</v>
      </c>
      <c r="E4" s="76" t="s">
        <v>35</v>
      </c>
      <c r="F4" s="76" t="s">
        <v>36</v>
      </c>
      <c r="G4" s="76" t="s">
        <v>37</v>
      </c>
      <c r="H4" s="76" t="s">
        <v>38</v>
      </c>
      <c r="I4" s="76" t="s">
        <v>39</v>
      </c>
      <c r="J4" s="76" t="s">
        <v>40</v>
      </c>
      <c r="K4" s="76" t="s">
        <v>41</v>
      </c>
      <c r="L4" s="76" t="s">
        <v>137</v>
      </c>
      <c r="M4" s="75" t="s">
        <v>42</v>
      </c>
    </row>
    <row r="5" spans="1:13" x14ac:dyDescent="0.2">
      <c r="A5" s="681" t="s">
        <v>161</v>
      </c>
      <c r="B5" s="682"/>
      <c r="C5" s="683"/>
      <c r="D5" s="160">
        <f>'NET OPER INC'!C18</f>
        <v>0</v>
      </c>
      <c r="E5" s="160">
        <f>'NET OPER INC'!D18</f>
        <v>0</v>
      </c>
      <c r="F5" s="160">
        <f>'NET OPER INC'!E18</f>
        <v>0</v>
      </c>
      <c r="G5" s="160">
        <f>'NET OPER INC'!F18</f>
        <v>0</v>
      </c>
      <c r="H5" s="160">
        <f>'NET OPER INC'!G18</f>
        <v>0</v>
      </c>
      <c r="I5" s="160">
        <f>'NET OPER INC'!H18</f>
        <v>0</v>
      </c>
      <c r="J5" s="160">
        <f>'NET OPER INC'!I18</f>
        <v>0</v>
      </c>
      <c r="K5" s="160">
        <f>'NET OPER INC'!J18</f>
        <v>0</v>
      </c>
      <c r="L5" s="160">
        <f>'NET OPER INC'!K18</f>
        <v>0</v>
      </c>
      <c r="M5" s="160">
        <f>'NET OPER INC'!L18</f>
        <v>0</v>
      </c>
    </row>
    <row r="6" spans="1:13" ht="12.75" customHeight="1" x14ac:dyDescent="0.2">
      <c r="A6" s="741" t="s">
        <v>162</v>
      </c>
      <c r="B6" s="742"/>
      <c r="C6" s="743"/>
      <c r="D6" s="160">
        <f>'NET OPER INC'!C32</f>
        <v>0</v>
      </c>
      <c r="E6" s="160">
        <f>'NET OPER INC'!D32</f>
        <v>0</v>
      </c>
      <c r="F6" s="160">
        <f>'NET OPER INC'!E32</f>
        <v>0</v>
      </c>
      <c r="G6" s="160">
        <f>'NET OPER INC'!F32</f>
        <v>0</v>
      </c>
      <c r="H6" s="160">
        <f>'NET OPER INC'!G32</f>
        <v>0</v>
      </c>
      <c r="I6" s="160">
        <f>'NET OPER INC'!H32</f>
        <v>0</v>
      </c>
      <c r="J6" s="160">
        <f>'NET OPER INC'!I32</f>
        <v>0</v>
      </c>
      <c r="K6" s="160">
        <f>'NET OPER INC'!J32</f>
        <v>0</v>
      </c>
      <c r="L6" s="160">
        <f>'NET OPER INC'!K32</f>
        <v>0</v>
      </c>
      <c r="M6" s="160">
        <f>'NET OPER INC'!L32</f>
        <v>0</v>
      </c>
    </row>
    <row r="7" spans="1:13" ht="12.75" customHeight="1" x14ac:dyDescent="0.2">
      <c r="A7" s="1023" t="s">
        <v>163</v>
      </c>
      <c r="B7" s="1024"/>
      <c r="C7" s="1025"/>
      <c r="D7" s="144">
        <f t="shared" ref="D7:M7" si="0">D5-D6</f>
        <v>0</v>
      </c>
      <c r="E7" s="144">
        <f t="shared" si="0"/>
        <v>0</v>
      </c>
      <c r="F7" s="144">
        <f t="shared" si="0"/>
        <v>0</v>
      </c>
      <c r="G7" s="144">
        <f t="shared" si="0"/>
        <v>0</v>
      </c>
      <c r="H7" s="144">
        <f t="shared" si="0"/>
        <v>0</v>
      </c>
      <c r="I7" s="144">
        <f t="shared" si="0"/>
        <v>0</v>
      </c>
      <c r="J7" s="144">
        <f t="shared" si="0"/>
        <v>0</v>
      </c>
      <c r="K7" s="144">
        <f t="shared" si="0"/>
        <v>0</v>
      </c>
      <c r="L7" s="144">
        <f t="shared" si="0"/>
        <v>0</v>
      </c>
      <c r="M7" s="144">
        <f t="shared" si="0"/>
        <v>0</v>
      </c>
    </row>
    <row r="8" spans="1:13" x14ac:dyDescent="0.2">
      <c r="A8" s="1109" t="s">
        <v>263</v>
      </c>
      <c r="B8" s="1109"/>
      <c r="C8" s="1109"/>
      <c r="D8" s="144">
        <f>IF('GEN INFO'!$K$26=0,0,(D6/'GEN INFO'!$K$26))</f>
        <v>0</v>
      </c>
      <c r="E8" s="144">
        <f>IF('GEN INFO'!$K$26=0,0,(E6/'GEN INFO'!$K$26))</f>
        <v>0</v>
      </c>
      <c r="F8" s="144">
        <f>IF('GEN INFO'!$K$26=0,0,(F6/'GEN INFO'!$K$26))</f>
        <v>0</v>
      </c>
      <c r="G8" s="144">
        <f>IF('GEN INFO'!$K$26=0,0,(G6/'GEN INFO'!$K$26))</f>
        <v>0</v>
      </c>
      <c r="H8" s="144">
        <f>IF('GEN INFO'!$K$26=0,0,(H6/'GEN INFO'!$K$26))</f>
        <v>0</v>
      </c>
      <c r="I8" s="144">
        <f>IF('GEN INFO'!$K$26=0,0,(I6/'GEN INFO'!$K$26))</f>
        <v>0</v>
      </c>
      <c r="J8" s="144">
        <f>IF('GEN INFO'!$K$26=0,0,(J6/'GEN INFO'!$K$26))</f>
        <v>0</v>
      </c>
      <c r="K8" s="144">
        <f>IF('GEN INFO'!$K$26=0,0,(K6/'GEN INFO'!$K$26))</f>
        <v>0</v>
      </c>
      <c r="L8" s="144">
        <f>IF('GEN INFO'!$K$26=0,0,(L6/'GEN INFO'!$K$26))</f>
        <v>0</v>
      </c>
      <c r="M8" s="144">
        <f>IF('GEN INFO'!$K$26=0,0,(M6/'GEN INFO'!$K$26))</f>
        <v>0</v>
      </c>
    </row>
    <row r="9" spans="1:13" s="285" customFormat="1" x14ac:dyDescent="0.2"/>
    <row r="10" spans="1:13" x14ac:dyDescent="0.2">
      <c r="A10" s="1092" t="s">
        <v>133</v>
      </c>
      <c r="B10" s="1092"/>
      <c r="C10" s="1092"/>
      <c r="D10" s="1092"/>
      <c r="E10" s="1092"/>
      <c r="F10" s="1092"/>
      <c r="G10" s="1092"/>
      <c r="H10" s="1092"/>
      <c r="I10" s="1092"/>
      <c r="J10" s="1092"/>
      <c r="K10" s="1092"/>
      <c r="L10" s="1092"/>
      <c r="M10" s="1092"/>
    </row>
    <row r="11" spans="1:13" x14ac:dyDescent="0.2">
      <c r="A11" s="1106" t="str">
        <f>SOURCES!A37</f>
        <v>Perm A</v>
      </c>
      <c r="B11" s="1107"/>
      <c r="C11" s="1108"/>
      <c r="D11" s="159" t="str">
        <f>IF(SOURCES!$H$37=0," ",SOURCES!$H$37)</f>
        <v xml:space="preserve"> </v>
      </c>
      <c r="E11" s="159" t="str">
        <f>IF(SOURCES!$H$37=0," ",SOURCES!$H$37)</f>
        <v xml:space="preserve"> </v>
      </c>
      <c r="F11" s="159" t="str">
        <f>IF(SOURCES!$H$37=0," ",SOURCES!$H$37)</f>
        <v xml:space="preserve"> </v>
      </c>
      <c r="G11" s="159" t="str">
        <f>IF(SOURCES!$H$37=0," ",SOURCES!$H$37)</f>
        <v xml:space="preserve"> </v>
      </c>
      <c r="H11" s="159" t="str">
        <f>IF(SOURCES!$H$37=0," ",SOURCES!$H$37)</f>
        <v xml:space="preserve"> </v>
      </c>
      <c r="I11" s="159" t="str">
        <f>IF(SOURCES!$H$37=0," ",SOURCES!$H$37)</f>
        <v xml:space="preserve"> </v>
      </c>
      <c r="J11" s="159" t="str">
        <f>IF(SOURCES!$H$37=0," ",SOURCES!$H$37)</f>
        <v xml:space="preserve"> </v>
      </c>
      <c r="K11" s="159" t="str">
        <f>IF(SOURCES!$H$37=0," ",SOURCES!$H$37)</f>
        <v xml:space="preserve"> </v>
      </c>
      <c r="L11" s="159" t="str">
        <f>IF(SOURCES!$H$37=0," ",SOURCES!$H$37)</f>
        <v xml:space="preserve"> </v>
      </c>
      <c r="M11" s="159" t="str">
        <f>IF(SOURCES!$H$37=0," ",SOURCES!$H$37)</f>
        <v xml:space="preserve"> </v>
      </c>
    </row>
    <row r="12" spans="1:13" x14ac:dyDescent="0.2">
      <c r="A12" s="1106" t="str">
        <f>SOURCES!A38</f>
        <v>Perm B</v>
      </c>
      <c r="B12" s="1107"/>
      <c r="C12" s="1108"/>
      <c r="D12" s="159" t="str">
        <f>IF(SOURCES!$H$38=0," ",SOURCES!$H$38)</f>
        <v xml:space="preserve"> </v>
      </c>
      <c r="E12" s="159" t="str">
        <f>IF(SOURCES!$H$38=0," ",SOURCES!$H$38)</f>
        <v xml:space="preserve"> </v>
      </c>
      <c r="F12" s="159" t="str">
        <f>IF(SOURCES!$H$38=0," ",SOURCES!$H$38)</f>
        <v xml:space="preserve"> </v>
      </c>
      <c r="G12" s="159" t="str">
        <f>IF(SOURCES!$H$38=0," ",SOURCES!$H$38)</f>
        <v xml:space="preserve"> </v>
      </c>
      <c r="H12" s="159" t="str">
        <f>IF(SOURCES!$H$38=0," ",SOURCES!$H$38)</f>
        <v xml:space="preserve"> </v>
      </c>
      <c r="I12" s="159" t="str">
        <f>IF(SOURCES!$H$38=0," ",SOURCES!$H$38)</f>
        <v xml:space="preserve"> </v>
      </c>
      <c r="J12" s="159" t="str">
        <f>IF(SOURCES!$H$38=0," ",SOURCES!$H$38)</f>
        <v xml:space="preserve"> </v>
      </c>
      <c r="K12" s="159" t="str">
        <f>IF(SOURCES!$H$38=0," ",SOURCES!$H$38)</f>
        <v xml:space="preserve"> </v>
      </c>
      <c r="L12" s="159" t="str">
        <f>IF(SOURCES!$H$38=0," ",SOURCES!$H$38)</f>
        <v xml:space="preserve"> </v>
      </c>
      <c r="M12" s="159" t="str">
        <f>IF(SOURCES!$H$38=0," ",SOURCES!$H$38)</f>
        <v xml:space="preserve"> </v>
      </c>
    </row>
    <row r="13" spans="1:13" x14ac:dyDescent="0.2">
      <c r="A13" s="1106" t="str">
        <f>SOURCES!A39</f>
        <v>Perm C</v>
      </c>
      <c r="B13" s="1107"/>
      <c r="C13" s="1108"/>
      <c r="D13" s="159" t="str">
        <f>IF(SOURCES!$H$39=0," ",SOURCES!$H$39)</f>
        <v xml:space="preserve"> </v>
      </c>
      <c r="E13" s="159" t="str">
        <f>IF(SOURCES!$H$39=0," ",SOURCES!$H$39)</f>
        <v xml:space="preserve"> </v>
      </c>
      <c r="F13" s="159" t="str">
        <f>IF(SOURCES!$H$39=0," ",SOURCES!$H$39)</f>
        <v xml:space="preserve"> </v>
      </c>
      <c r="G13" s="159" t="str">
        <f>IF(SOURCES!$H$39=0," ",SOURCES!$H$39)</f>
        <v xml:space="preserve"> </v>
      </c>
      <c r="H13" s="159" t="str">
        <f>IF(SOURCES!$H$39=0," ",SOURCES!$H$39)</f>
        <v xml:space="preserve"> </v>
      </c>
      <c r="I13" s="159" t="str">
        <f>IF(SOURCES!$H$39=0," ",SOURCES!$H$39)</f>
        <v xml:space="preserve"> </v>
      </c>
      <c r="J13" s="159" t="str">
        <f>IF(SOURCES!$H$39=0," ",SOURCES!$H$39)</f>
        <v xml:space="preserve"> </v>
      </c>
      <c r="K13" s="159" t="str">
        <f>IF(SOURCES!$H$39=0," ",SOURCES!$H$39)</f>
        <v xml:space="preserve"> </v>
      </c>
      <c r="L13" s="159" t="str">
        <f>IF(SOURCES!$H$39=0," ",SOURCES!$H$39)</f>
        <v xml:space="preserve"> </v>
      </c>
      <c r="M13" s="159" t="str">
        <f>IF(SOURCES!$H$39=0," ",SOURCES!$H$39)</f>
        <v xml:space="preserve"> </v>
      </c>
    </row>
    <row r="14" spans="1:13" x14ac:dyDescent="0.2">
      <c r="A14" s="1106" t="str">
        <f>SOURCES!A40</f>
        <v>Perm D</v>
      </c>
      <c r="B14" s="1107"/>
      <c r="C14" s="1108"/>
      <c r="D14" s="159" t="str">
        <f>IF(SOURCES!$H$40=0," ",SOURCES!$H$40)</f>
        <v xml:space="preserve"> </v>
      </c>
      <c r="E14" s="159" t="str">
        <f>IF(SOURCES!$H$40=0," ",SOURCES!$H$40)</f>
        <v xml:space="preserve"> </v>
      </c>
      <c r="F14" s="159" t="str">
        <f>IF(SOURCES!$H$40=0," ",SOURCES!$H$40)</f>
        <v xml:space="preserve"> </v>
      </c>
      <c r="G14" s="159" t="str">
        <f>IF(SOURCES!$H$40=0," ",SOURCES!$H$40)</f>
        <v xml:space="preserve"> </v>
      </c>
      <c r="H14" s="159" t="str">
        <f>IF(SOURCES!$H$40=0," ",SOURCES!$H$40)</f>
        <v xml:space="preserve"> </v>
      </c>
      <c r="I14" s="159" t="str">
        <f>IF(SOURCES!$H$40=0," ",SOURCES!$H$40)</f>
        <v xml:space="preserve"> </v>
      </c>
      <c r="J14" s="159" t="str">
        <f>IF(SOURCES!$H$40=0," ",SOURCES!$H$40)</f>
        <v xml:space="preserve"> </v>
      </c>
      <c r="K14" s="159" t="str">
        <f>IF(SOURCES!$H$40=0," ",SOURCES!$H$40)</f>
        <v xml:space="preserve"> </v>
      </c>
      <c r="L14" s="159" t="str">
        <f>IF(SOURCES!$H$40=0," ",SOURCES!$H$40)</f>
        <v xml:space="preserve"> </v>
      </c>
      <c r="M14" s="159" t="str">
        <f>IF(SOURCES!$H$40=0," ",SOURCES!$H$40)</f>
        <v xml:space="preserve"> </v>
      </c>
    </row>
    <row r="15" spans="1:13" x14ac:dyDescent="0.2">
      <c r="A15" s="1052" t="s">
        <v>164</v>
      </c>
      <c r="B15" s="1053"/>
      <c r="C15" s="1054"/>
      <c r="D15" s="144">
        <f t="shared" ref="D15:M15" si="1">SUM(D11:D14)</f>
        <v>0</v>
      </c>
      <c r="E15" s="144">
        <f t="shared" si="1"/>
        <v>0</v>
      </c>
      <c r="F15" s="144">
        <f t="shared" si="1"/>
        <v>0</v>
      </c>
      <c r="G15" s="144">
        <f t="shared" si="1"/>
        <v>0</v>
      </c>
      <c r="H15" s="144">
        <f t="shared" si="1"/>
        <v>0</v>
      </c>
      <c r="I15" s="144">
        <f t="shared" si="1"/>
        <v>0</v>
      </c>
      <c r="J15" s="144">
        <f t="shared" si="1"/>
        <v>0</v>
      </c>
      <c r="K15" s="144">
        <f t="shared" si="1"/>
        <v>0</v>
      </c>
      <c r="L15" s="144">
        <f t="shared" si="1"/>
        <v>0</v>
      </c>
      <c r="M15" s="144">
        <f t="shared" si="1"/>
        <v>0</v>
      </c>
    </row>
    <row r="16" spans="1:13" x14ac:dyDescent="0.2">
      <c r="A16" s="1109" t="s">
        <v>763</v>
      </c>
      <c r="B16" s="1109"/>
      <c r="C16" s="1109"/>
      <c r="D16" s="144">
        <f t="shared" ref="D16:M16" si="2">D7-D15</f>
        <v>0</v>
      </c>
      <c r="E16" s="144">
        <f t="shared" si="2"/>
        <v>0</v>
      </c>
      <c r="F16" s="144">
        <f t="shared" si="2"/>
        <v>0</v>
      </c>
      <c r="G16" s="144">
        <f t="shared" si="2"/>
        <v>0</v>
      </c>
      <c r="H16" s="144">
        <f t="shared" si="2"/>
        <v>0</v>
      </c>
      <c r="I16" s="144">
        <f t="shared" si="2"/>
        <v>0</v>
      </c>
      <c r="J16" s="144">
        <f t="shared" si="2"/>
        <v>0</v>
      </c>
      <c r="K16" s="144">
        <f t="shared" si="2"/>
        <v>0</v>
      </c>
      <c r="L16" s="144">
        <f t="shared" si="2"/>
        <v>0</v>
      </c>
      <c r="M16" s="144">
        <f t="shared" si="2"/>
        <v>0</v>
      </c>
    </row>
    <row r="17" spans="1:13" x14ac:dyDescent="0.2">
      <c r="A17" s="1110"/>
      <c r="B17" s="1110"/>
      <c r="C17" s="1110"/>
      <c r="D17" s="1110"/>
      <c r="E17" s="1110"/>
      <c r="F17" s="1110"/>
      <c r="G17" s="1110"/>
      <c r="H17" s="1110"/>
      <c r="I17" s="1110"/>
      <c r="J17" s="1110"/>
      <c r="K17" s="1110"/>
      <c r="L17" s="1110"/>
      <c r="M17" s="1110"/>
    </row>
    <row r="18" spans="1:13" ht="12" customHeight="1" x14ac:dyDescent="0.2">
      <c r="A18" s="1105" t="s">
        <v>276</v>
      </c>
      <c r="B18" s="1105"/>
      <c r="C18" s="1105"/>
      <c r="D18" s="1105"/>
      <c r="E18" s="1105"/>
      <c r="F18" s="1105"/>
      <c r="G18" s="1105"/>
      <c r="H18" s="1105"/>
      <c r="I18" s="1105"/>
      <c r="J18" s="1105"/>
      <c r="K18" s="1105"/>
      <c r="L18" s="1105"/>
      <c r="M18" s="1105"/>
    </row>
    <row r="19" spans="1:13" hidden="1" x14ac:dyDescent="0.2">
      <c r="A19" s="681" t="s">
        <v>267</v>
      </c>
      <c r="B19" s="682"/>
      <c r="C19" s="678">
        <v>0</v>
      </c>
      <c r="D19" s="144">
        <f>IF($C$19=0,0,(SOURCES!$D$60*$C$19))</f>
        <v>0</v>
      </c>
      <c r="E19" s="144">
        <f>IF($C$19=0,0,(SOURCES!$D$60*$C$19))</f>
        <v>0</v>
      </c>
      <c r="F19" s="144">
        <f>IF($C$19=0,0,(SOURCES!$D$60*$C$19))</f>
        <v>0</v>
      </c>
      <c r="G19" s="144">
        <f>IF($C$19=0,0,(SOURCES!$D$60*$C$19))</f>
        <v>0</v>
      </c>
      <c r="H19" s="144">
        <f>IF($C$19=0,0,(SOURCES!$D$60*$C$19))</f>
        <v>0</v>
      </c>
      <c r="I19" s="144">
        <f>IF($C$19=0,0,(SOURCES!$D$60*$C$19))</f>
        <v>0</v>
      </c>
      <c r="J19" s="144">
        <f>IF($C$19=0,0,(SOURCES!$D$60*$C$19))</f>
        <v>0</v>
      </c>
      <c r="K19" s="144">
        <f>IF($C$19=0,0,(SOURCES!$D$60*$C$19))</f>
        <v>0</v>
      </c>
      <c r="L19" s="144">
        <f>IF($C$19=0,0,(SOURCES!$D$60*$C$19))</f>
        <v>0</v>
      </c>
      <c r="M19" s="144">
        <f>IF($C$19=0,0,(SOURCES!$D$60*$C$19))</f>
        <v>0</v>
      </c>
    </row>
    <row r="20" spans="1:13" hidden="1" x14ac:dyDescent="0.2">
      <c r="A20" s="741" t="s">
        <v>166</v>
      </c>
      <c r="B20" s="742"/>
      <c r="C20" s="339" t="s">
        <v>601</v>
      </c>
      <c r="D20" s="142">
        <v>0</v>
      </c>
      <c r="E20" s="144">
        <f t="shared" ref="E20:I20" si="3">IF($C$20="Yes",(E19+D20)-D21,0)</f>
        <v>0</v>
      </c>
      <c r="F20" s="144">
        <f t="shared" si="3"/>
        <v>0</v>
      </c>
      <c r="G20" s="144">
        <f t="shared" si="3"/>
        <v>0</v>
      </c>
      <c r="H20" s="144">
        <f t="shared" si="3"/>
        <v>0</v>
      </c>
      <c r="I20" s="144">
        <f t="shared" si="3"/>
        <v>0</v>
      </c>
      <c r="J20" s="144">
        <f t="shared" ref="J20:M20" si="4">IF($C$20="No",0, IF(I21&gt;I19,(I19+I20-I21),I20))</f>
        <v>0</v>
      </c>
      <c r="K20" s="144">
        <f t="shared" si="4"/>
        <v>0</v>
      </c>
      <c r="L20" s="144">
        <f t="shared" si="4"/>
        <v>0</v>
      </c>
      <c r="M20" s="144">
        <f t="shared" si="4"/>
        <v>0</v>
      </c>
    </row>
    <row r="21" spans="1:13" hidden="1" x14ac:dyDescent="0.2">
      <c r="A21" s="741" t="s">
        <v>171</v>
      </c>
      <c r="B21" s="742"/>
      <c r="C21" s="743"/>
      <c r="D21" s="142">
        <f>IF((D19+D20)&gt;D16,D16,(D19+D20))</f>
        <v>0</v>
      </c>
      <c r="E21" s="142">
        <f t="shared" ref="E21:M21" si="5">IF((E19+E20)&gt;E16,E16,(E19+E20))</f>
        <v>0</v>
      </c>
      <c r="F21" s="142">
        <f t="shared" si="5"/>
        <v>0</v>
      </c>
      <c r="G21" s="142">
        <f t="shared" si="5"/>
        <v>0</v>
      </c>
      <c r="H21" s="142">
        <f t="shared" si="5"/>
        <v>0</v>
      </c>
      <c r="I21" s="142">
        <f t="shared" si="5"/>
        <v>0</v>
      </c>
      <c r="J21" s="142">
        <f t="shared" si="5"/>
        <v>0</v>
      </c>
      <c r="K21" s="142">
        <f t="shared" si="5"/>
        <v>0</v>
      </c>
      <c r="L21" s="142">
        <f t="shared" si="5"/>
        <v>0</v>
      </c>
      <c r="M21" s="142">
        <f t="shared" si="5"/>
        <v>0</v>
      </c>
    </row>
    <row r="22" spans="1:13" x14ac:dyDescent="0.2">
      <c r="A22" s="741" t="s">
        <v>457</v>
      </c>
      <c r="B22" s="742"/>
      <c r="C22" s="743"/>
      <c r="D22" s="142">
        <f>D$16</f>
        <v>0</v>
      </c>
      <c r="E22" s="142">
        <f t="shared" ref="E22:M22" si="6">E$16</f>
        <v>0</v>
      </c>
      <c r="F22" s="142">
        <f t="shared" si="6"/>
        <v>0</v>
      </c>
      <c r="G22" s="142">
        <f t="shared" si="6"/>
        <v>0</v>
      </c>
      <c r="H22" s="142">
        <f t="shared" si="6"/>
        <v>0</v>
      </c>
      <c r="I22" s="142">
        <f t="shared" si="6"/>
        <v>0</v>
      </c>
      <c r="J22" s="142">
        <f t="shared" si="6"/>
        <v>0</v>
      </c>
      <c r="K22" s="142">
        <f t="shared" si="6"/>
        <v>0</v>
      </c>
      <c r="L22" s="142">
        <f t="shared" si="6"/>
        <v>0</v>
      </c>
      <c r="M22" s="142">
        <f t="shared" si="6"/>
        <v>0</v>
      </c>
    </row>
    <row r="23" spans="1:13" x14ac:dyDescent="0.2">
      <c r="A23" s="1097" t="s">
        <v>573</v>
      </c>
      <c r="B23" s="1113"/>
      <c r="C23" s="1098"/>
      <c r="D23" s="286">
        <f>IF($D$7=0,0,SOURCES!$H$52)</f>
        <v>0</v>
      </c>
      <c r="E23" s="286">
        <f>IF($D$7=0,0,SOURCES!$H$52)</f>
        <v>0</v>
      </c>
      <c r="F23" s="286">
        <f>IF($D$7=0,0,SOURCES!$H$52)</f>
        <v>0</v>
      </c>
      <c r="G23" s="286">
        <f>IF($D$7=0,0,SOURCES!$H$52)</f>
        <v>0</v>
      </c>
      <c r="H23" s="286">
        <f>IF($D$7=0,0,SOURCES!$H$52)</f>
        <v>0</v>
      </c>
      <c r="I23" s="286">
        <f>IF($D$7=0,0,SOURCES!$H$52)</f>
        <v>0</v>
      </c>
      <c r="J23" s="286">
        <f>IF($D$7=0,0,SOURCES!$H$52)</f>
        <v>0</v>
      </c>
      <c r="K23" s="286">
        <f>IF($D$7=0,0,SOURCES!$H$52)</f>
        <v>0</v>
      </c>
      <c r="L23" s="286">
        <f>IF($D$7=0,0,SOURCES!$H$52)</f>
        <v>0</v>
      </c>
      <c r="M23" s="286">
        <f>IF($D$7=0,0,SOURCES!$H$52)</f>
        <v>0</v>
      </c>
    </row>
    <row r="24" spans="1:13" x14ac:dyDescent="0.2">
      <c r="A24" s="741" t="s">
        <v>574</v>
      </c>
      <c r="B24" s="742"/>
      <c r="C24" s="743"/>
      <c r="D24" s="142">
        <f>D23</f>
        <v>0</v>
      </c>
      <c r="E24" s="144">
        <f>(E23+D24)-D25</f>
        <v>0</v>
      </c>
      <c r="F24" s="144">
        <f t="shared" ref="F24:M24" si="7">(F23+E24)-E25</f>
        <v>0</v>
      </c>
      <c r="G24" s="144">
        <f t="shared" si="7"/>
        <v>0</v>
      </c>
      <c r="H24" s="144">
        <f t="shared" si="7"/>
        <v>0</v>
      </c>
      <c r="I24" s="144">
        <f t="shared" si="7"/>
        <v>0</v>
      </c>
      <c r="J24" s="144">
        <f t="shared" si="7"/>
        <v>0</v>
      </c>
      <c r="K24" s="144">
        <f t="shared" si="7"/>
        <v>0</v>
      </c>
      <c r="L24" s="144">
        <f t="shared" si="7"/>
        <v>0</v>
      </c>
      <c r="M24" s="144">
        <f t="shared" si="7"/>
        <v>0</v>
      </c>
    </row>
    <row r="25" spans="1:13" x14ac:dyDescent="0.2">
      <c r="A25" s="741" t="s">
        <v>575</v>
      </c>
      <c r="B25" s="742"/>
      <c r="C25" s="743"/>
      <c r="D25" s="142">
        <f t="shared" ref="D25:M25" si="8">IF($D$7=0,0,IF(D16&lt;0,0,IF(D24&gt;D22,D22,D24)))</f>
        <v>0</v>
      </c>
      <c r="E25" s="142">
        <f t="shared" si="8"/>
        <v>0</v>
      </c>
      <c r="F25" s="142">
        <f t="shared" si="8"/>
        <v>0</v>
      </c>
      <c r="G25" s="142">
        <f t="shared" si="8"/>
        <v>0</v>
      </c>
      <c r="H25" s="142">
        <f t="shared" si="8"/>
        <v>0</v>
      </c>
      <c r="I25" s="142">
        <f t="shared" si="8"/>
        <v>0</v>
      </c>
      <c r="J25" s="142">
        <f t="shared" si="8"/>
        <v>0</v>
      </c>
      <c r="K25" s="142">
        <f t="shared" si="8"/>
        <v>0</v>
      </c>
      <c r="L25" s="142">
        <f t="shared" si="8"/>
        <v>0</v>
      </c>
      <c r="M25" s="142">
        <f t="shared" si="8"/>
        <v>0</v>
      </c>
    </row>
    <row r="26" spans="1:13" x14ac:dyDescent="0.2">
      <c r="A26" s="741" t="s">
        <v>582</v>
      </c>
      <c r="B26" s="742"/>
      <c r="C26" s="743"/>
      <c r="D26" s="142">
        <f>D22-D25</f>
        <v>0</v>
      </c>
      <c r="E26" s="142">
        <f t="shared" ref="E26:M26" si="9">E22-E25</f>
        <v>0</v>
      </c>
      <c r="F26" s="142">
        <f t="shared" si="9"/>
        <v>0</v>
      </c>
      <c r="G26" s="142">
        <f t="shared" si="9"/>
        <v>0</v>
      </c>
      <c r="H26" s="142">
        <f t="shared" si="9"/>
        <v>0</v>
      </c>
      <c r="I26" s="142">
        <f t="shared" si="9"/>
        <v>0</v>
      </c>
      <c r="J26" s="142">
        <f t="shared" si="9"/>
        <v>0</v>
      </c>
      <c r="K26" s="142">
        <f t="shared" si="9"/>
        <v>0</v>
      </c>
      <c r="L26" s="142">
        <f t="shared" si="9"/>
        <v>0</v>
      </c>
      <c r="M26" s="142">
        <f t="shared" si="9"/>
        <v>0</v>
      </c>
    </row>
    <row r="27" spans="1:13" x14ac:dyDescent="0.2">
      <c r="A27" s="1023" t="s">
        <v>165</v>
      </c>
      <c r="B27" s="1024"/>
      <c r="C27" s="1025"/>
      <c r="D27" s="157">
        <f>IF($D$7=0,0,D$5/(D$6+D$15))</f>
        <v>0</v>
      </c>
      <c r="E27" s="157">
        <f t="shared" ref="E27:M27" si="10">IF($D$7=0,0,E$5/(E$6+E$15))</f>
        <v>0</v>
      </c>
      <c r="F27" s="157">
        <f t="shared" si="10"/>
        <v>0</v>
      </c>
      <c r="G27" s="157">
        <f t="shared" si="10"/>
        <v>0</v>
      </c>
      <c r="H27" s="157">
        <f t="shared" si="10"/>
        <v>0</v>
      </c>
      <c r="I27" s="157">
        <f t="shared" si="10"/>
        <v>0</v>
      </c>
      <c r="J27" s="157">
        <f t="shared" si="10"/>
        <v>0</v>
      </c>
      <c r="K27" s="157">
        <f t="shared" si="10"/>
        <v>0</v>
      </c>
      <c r="L27" s="157">
        <f t="shared" si="10"/>
        <v>0</v>
      </c>
      <c r="M27" s="157">
        <f t="shared" si="10"/>
        <v>0</v>
      </c>
    </row>
    <row r="28" spans="1:13" x14ac:dyDescent="0.2">
      <c r="A28" s="1110"/>
      <c r="B28" s="1110"/>
      <c r="C28" s="1110"/>
      <c r="D28" s="1110"/>
      <c r="E28" s="1110"/>
      <c r="F28" s="1110"/>
      <c r="G28" s="1110"/>
      <c r="H28" s="1110"/>
      <c r="I28" s="1110"/>
      <c r="J28" s="1110"/>
      <c r="K28" s="1110"/>
      <c r="L28" s="1110"/>
      <c r="M28" s="1110"/>
    </row>
    <row r="29" spans="1:13" hidden="1" x14ac:dyDescent="0.2">
      <c r="A29" s="1105" t="s">
        <v>268</v>
      </c>
      <c r="B29" s="1105"/>
      <c r="C29" s="1105"/>
      <c r="D29" s="1105"/>
      <c r="E29" s="1105"/>
      <c r="F29" s="1105"/>
      <c r="G29" s="1105"/>
      <c r="H29" s="1105"/>
      <c r="I29" s="1105"/>
      <c r="J29" s="1105"/>
      <c r="K29" s="1105"/>
      <c r="L29" s="1105"/>
      <c r="M29" s="1105"/>
    </row>
    <row r="30" spans="1:13" hidden="1" x14ac:dyDescent="0.2">
      <c r="A30" s="681" t="s">
        <v>637</v>
      </c>
      <c r="B30" s="682"/>
      <c r="C30" s="683"/>
      <c r="D30" s="493">
        <v>0</v>
      </c>
      <c r="E30" s="493">
        <v>0</v>
      </c>
      <c r="F30" s="493">
        <v>0</v>
      </c>
      <c r="G30" s="493">
        <v>0</v>
      </c>
      <c r="H30" s="493">
        <v>0</v>
      </c>
      <c r="I30" s="493">
        <v>0</v>
      </c>
      <c r="J30" s="493">
        <v>0</v>
      </c>
      <c r="K30" s="493">
        <v>0</v>
      </c>
      <c r="L30" s="493">
        <v>0</v>
      </c>
      <c r="M30" s="493">
        <v>0</v>
      </c>
    </row>
    <row r="31" spans="1:13" hidden="1" x14ac:dyDescent="0.2">
      <c r="A31" s="681" t="s">
        <v>638</v>
      </c>
      <c r="B31" s="682"/>
      <c r="C31" s="683"/>
      <c r="D31" s="493">
        <v>0</v>
      </c>
      <c r="E31" s="493">
        <v>0</v>
      </c>
      <c r="F31" s="493">
        <v>0</v>
      </c>
      <c r="G31" s="493">
        <v>0</v>
      </c>
      <c r="H31" s="493">
        <v>0</v>
      </c>
      <c r="I31" s="493">
        <v>0</v>
      </c>
      <c r="J31" s="493">
        <v>0</v>
      </c>
      <c r="K31" s="493">
        <v>0</v>
      </c>
      <c r="L31" s="493">
        <v>0</v>
      </c>
      <c r="M31" s="493">
        <v>0</v>
      </c>
    </row>
    <row r="32" spans="1:13" hidden="1" x14ac:dyDescent="0.2">
      <c r="A32" s="741" t="s">
        <v>166</v>
      </c>
      <c r="B32" s="742"/>
      <c r="C32" s="381" t="s">
        <v>260</v>
      </c>
      <c r="D32" s="142">
        <v>0</v>
      </c>
      <c r="E32" s="142">
        <v>0</v>
      </c>
      <c r="F32" s="142">
        <v>0</v>
      </c>
      <c r="G32" s="142">
        <v>0</v>
      </c>
      <c r="H32" s="142">
        <v>0</v>
      </c>
      <c r="I32" s="142">
        <v>0</v>
      </c>
      <c r="J32" s="142">
        <v>0</v>
      </c>
      <c r="K32" s="142">
        <v>0</v>
      </c>
      <c r="L32" s="142">
        <v>0</v>
      </c>
      <c r="M32" s="142">
        <v>0</v>
      </c>
    </row>
    <row r="33" spans="1:13" hidden="1" x14ac:dyDescent="0.2">
      <c r="A33" s="741" t="s">
        <v>639</v>
      </c>
      <c r="B33" s="742"/>
      <c r="C33" s="743"/>
      <c r="D33" s="142">
        <v>0</v>
      </c>
      <c r="E33" s="142">
        <v>0</v>
      </c>
      <c r="F33" s="142">
        <v>0</v>
      </c>
      <c r="G33" s="142">
        <v>0</v>
      </c>
      <c r="H33" s="142">
        <v>0</v>
      </c>
      <c r="I33" s="142">
        <v>0</v>
      </c>
      <c r="J33" s="142">
        <v>0</v>
      </c>
      <c r="K33" s="142">
        <v>0</v>
      </c>
      <c r="L33" s="142">
        <v>0</v>
      </c>
      <c r="M33" s="142">
        <v>0</v>
      </c>
    </row>
    <row r="34" spans="1:13" hidden="1" x14ac:dyDescent="0.2">
      <c r="A34" s="741" t="s">
        <v>640</v>
      </c>
      <c r="B34" s="742"/>
      <c r="C34" s="743"/>
      <c r="D34" s="142">
        <v>0</v>
      </c>
      <c r="E34" s="142">
        <v>0</v>
      </c>
      <c r="F34" s="142">
        <v>0</v>
      </c>
      <c r="G34" s="142">
        <v>0</v>
      </c>
      <c r="H34" s="142">
        <v>0</v>
      </c>
      <c r="I34" s="142">
        <v>0</v>
      </c>
      <c r="J34" s="142">
        <v>0</v>
      </c>
      <c r="K34" s="142">
        <v>0</v>
      </c>
      <c r="L34" s="142">
        <v>0</v>
      </c>
      <c r="M34" s="142">
        <v>0</v>
      </c>
    </row>
    <row r="35" spans="1:13" hidden="1" x14ac:dyDescent="0.2">
      <c r="A35" s="741" t="s">
        <v>457</v>
      </c>
      <c r="B35" s="742"/>
      <c r="C35" s="743"/>
      <c r="D35" s="286">
        <v>0</v>
      </c>
      <c r="E35" s="286">
        <v>0</v>
      </c>
      <c r="F35" s="286">
        <v>0</v>
      </c>
      <c r="G35" s="286">
        <v>0</v>
      </c>
      <c r="H35" s="286">
        <v>0</v>
      </c>
      <c r="I35" s="286">
        <v>0</v>
      </c>
      <c r="J35" s="286">
        <v>0</v>
      </c>
      <c r="K35" s="286">
        <v>0</v>
      </c>
      <c r="L35" s="286">
        <v>0</v>
      </c>
      <c r="M35" s="286">
        <v>0</v>
      </c>
    </row>
    <row r="36" spans="1:13" hidden="1" x14ac:dyDescent="0.2">
      <c r="A36" s="1097" t="s">
        <v>573</v>
      </c>
      <c r="B36" s="1113"/>
      <c r="C36" s="1098"/>
      <c r="D36" s="286">
        <v>0</v>
      </c>
      <c r="E36" s="286">
        <v>0</v>
      </c>
      <c r="F36" s="286">
        <v>0</v>
      </c>
      <c r="G36" s="286">
        <v>0</v>
      </c>
      <c r="H36" s="286">
        <v>0</v>
      </c>
      <c r="I36" s="286">
        <v>0</v>
      </c>
      <c r="J36" s="286">
        <v>0</v>
      </c>
      <c r="K36" s="286">
        <v>0</v>
      </c>
      <c r="L36" s="286">
        <v>0</v>
      </c>
      <c r="M36" s="286">
        <v>0</v>
      </c>
    </row>
    <row r="37" spans="1:13" hidden="1" x14ac:dyDescent="0.2">
      <c r="A37" s="741" t="s">
        <v>574</v>
      </c>
      <c r="B37" s="742"/>
      <c r="C37" s="743"/>
      <c r="D37" s="158">
        <v>0</v>
      </c>
      <c r="E37" s="158">
        <v>0</v>
      </c>
      <c r="F37" s="158">
        <v>0</v>
      </c>
      <c r="G37" s="158">
        <v>0</v>
      </c>
      <c r="H37" s="158">
        <v>0</v>
      </c>
      <c r="I37" s="158">
        <v>0</v>
      </c>
      <c r="J37" s="158">
        <v>0</v>
      </c>
      <c r="K37" s="158">
        <v>0</v>
      </c>
      <c r="L37" s="158">
        <v>0</v>
      </c>
      <c r="M37" s="158">
        <v>0</v>
      </c>
    </row>
    <row r="38" spans="1:13" hidden="1" x14ac:dyDescent="0.2">
      <c r="A38" s="741" t="s">
        <v>575</v>
      </c>
      <c r="B38" s="742"/>
      <c r="C38" s="743"/>
      <c r="D38" s="142">
        <v>0</v>
      </c>
      <c r="E38" s="142">
        <v>0</v>
      </c>
      <c r="F38" s="142">
        <v>0</v>
      </c>
      <c r="G38" s="142">
        <v>0</v>
      </c>
      <c r="H38" s="142">
        <v>0</v>
      </c>
      <c r="I38" s="142">
        <v>0</v>
      </c>
      <c r="J38" s="142">
        <v>0</v>
      </c>
      <c r="K38" s="142">
        <v>0</v>
      </c>
      <c r="L38" s="142">
        <v>0</v>
      </c>
      <c r="M38" s="142">
        <v>0</v>
      </c>
    </row>
    <row r="39" spans="1:13" hidden="1" x14ac:dyDescent="0.2">
      <c r="A39" s="741" t="s">
        <v>582</v>
      </c>
      <c r="B39" s="742"/>
      <c r="C39" s="743"/>
      <c r="D39" s="142">
        <v>0</v>
      </c>
      <c r="E39" s="142">
        <v>0</v>
      </c>
      <c r="F39" s="142">
        <v>0</v>
      </c>
      <c r="G39" s="142">
        <v>0</v>
      </c>
      <c r="H39" s="142">
        <v>0</v>
      </c>
      <c r="I39" s="142">
        <v>0</v>
      </c>
      <c r="J39" s="142">
        <v>0</v>
      </c>
      <c r="K39" s="142">
        <v>0</v>
      </c>
      <c r="L39" s="142">
        <v>0</v>
      </c>
      <c r="M39" s="142">
        <v>0</v>
      </c>
    </row>
    <row r="40" spans="1:13" hidden="1" x14ac:dyDescent="0.2">
      <c r="A40" s="1023" t="s">
        <v>165</v>
      </c>
      <c r="B40" s="1024"/>
      <c r="C40" s="1025"/>
      <c r="D40" s="157" t="str">
        <f t="shared" ref="D40:M40" si="11">IF($C$19&gt;0,"N/A",IF(D15=0,"N/A",D$7/D$15))</f>
        <v>N/A</v>
      </c>
      <c r="E40" s="157" t="str">
        <f t="shared" si="11"/>
        <v>N/A</v>
      </c>
      <c r="F40" s="157" t="str">
        <f t="shared" si="11"/>
        <v>N/A</v>
      </c>
      <c r="G40" s="157" t="str">
        <f t="shared" si="11"/>
        <v>N/A</v>
      </c>
      <c r="H40" s="157" t="str">
        <f t="shared" si="11"/>
        <v>N/A</v>
      </c>
      <c r="I40" s="157" t="str">
        <f t="shared" si="11"/>
        <v>N/A</v>
      </c>
      <c r="J40" s="157" t="str">
        <f t="shared" si="11"/>
        <v>N/A</v>
      </c>
      <c r="K40" s="157" t="str">
        <f t="shared" si="11"/>
        <v>N/A</v>
      </c>
      <c r="L40" s="157" t="str">
        <f t="shared" si="11"/>
        <v>N/A</v>
      </c>
      <c r="M40" s="157" t="str">
        <f t="shared" si="11"/>
        <v>N/A</v>
      </c>
    </row>
    <row r="41" spans="1:13" s="70" customFormat="1" ht="21.95" hidden="1" customHeight="1" x14ac:dyDescent="0.2">
      <c r="A41" s="745" t="s">
        <v>160</v>
      </c>
      <c r="B41" s="745"/>
      <c r="C41" s="745"/>
      <c r="D41" s="745"/>
      <c r="E41" s="745"/>
      <c r="F41" s="745"/>
      <c r="G41" s="745"/>
      <c r="H41" s="745"/>
      <c r="I41" s="745"/>
      <c r="J41" s="745"/>
      <c r="K41" s="745"/>
      <c r="L41" s="745"/>
      <c r="M41" s="745"/>
    </row>
    <row r="42" spans="1:13" s="137" customFormat="1" ht="12" hidden="1" customHeight="1" x14ac:dyDescent="0.2">
      <c r="A42" s="706" t="s">
        <v>262</v>
      </c>
      <c r="B42" s="706"/>
      <c r="C42" s="382" t="str">
        <f>C2</f>
        <v>FIRST YEAR</v>
      </c>
      <c r="D42" s="1103"/>
      <c r="E42" s="1103"/>
      <c r="F42" s="1103"/>
      <c r="G42" s="1103"/>
      <c r="H42" s="1103"/>
      <c r="I42" s="1103"/>
      <c r="J42" s="1103"/>
      <c r="K42" s="1103"/>
      <c r="L42" s="1103"/>
      <c r="M42" s="1103"/>
    </row>
    <row r="43" spans="1:13" s="70" customFormat="1" ht="12" hidden="1" customHeight="1" x14ac:dyDescent="0.2">
      <c r="A43" s="1104"/>
      <c r="B43" s="1104"/>
      <c r="C43" s="1104"/>
      <c r="D43" s="1104"/>
      <c r="E43" s="1104"/>
      <c r="F43" s="1104"/>
      <c r="G43" s="1104"/>
      <c r="H43" s="1104"/>
      <c r="I43" s="1104"/>
      <c r="J43" s="1104"/>
      <c r="K43" s="1104"/>
      <c r="L43" s="1104"/>
      <c r="M43" s="1104"/>
    </row>
    <row r="44" spans="1:13" x14ac:dyDescent="0.2">
      <c r="A44" s="1092" t="s">
        <v>57</v>
      </c>
      <c r="B44" s="1092"/>
      <c r="C44" s="1086"/>
      <c r="D44" s="75" t="s">
        <v>43</v>
      </c>
      <c r="E44" s="76" t="s">
        <v>44</v>
      </c>
      <c r="F44" s="76" t="s">
        <v>45</v>
      </c>
      <c r="G44" s="76" t="s">
        <v>46</v>
      </c>
      <c r="H44" s="76" t="s">
        <v>47</v>
      </c>
      <c r="I44" s="76" t="s">
        <v>48</v>
      </c>
      <c r="J44" s="76" t="s">
        <v>49</v>
      </c>
      <c r="K44" s="76" t="s">
        <v>50</v>
      </c>
      <c r="L44" s="76" t="s">
        <v>153</v>
      </c>
      <c r="M44" s="75" t="s">
        <v>51</v>
      </c>
    </row>
    <row r="45" spans="1:13" x14ac:dyDescent="0.2">
      <c r="A45" s="681" t="s">
        <v>161</v>
      </c>
      <c r="B45" s="682"/>
      <c r="C45" s="683"/>
      <c r="D45" s="160">
        <f>'NET OPER INC'!C57</f>
        <v>0</v>
      </c>
      <c r="E45" s="160">
        <f>'NET OPER INC'!D57</f>
        <v>0</v>
      </c>
      <c r="F45" s="160">
        <f>'NET OPER INC'!E57</f>
        <v>0</v>
      </c>
      <c r="G45" s="160">
        <f>'NET OPER INC'!F57</f>
        <v>0</v>
      </c>
      <c r="H45" s="160">
        <f>'NET OPER INC'!G57</f>
        <v>0</v>
      </c>
      <c r="I45" s="160">
        <f>'NET OPER INC'!H57</f>
        <v>0</v>
      </c>
      <c r="J45" s="160">
        <f>'NET OPER INC'!I57</f>
        <v>0</v>
      </c>
      <c r="K45" s="160">
        <f>'NET OPER INC'!J57</f>
        <v>0</v>
      </c>
      <c r="L45" s="160">
        <f>'NET OPER INC'!K57</f>
        <v>0</v>
      </c>
      <c r="M45" s="160">
        <f>'NET OPER INC'!L57</f>
        <v>0</v>
      </c>
    </row>
    <row r="46" spans="1:13" x14ac:dyDescent="0.2">
      <c r="A46" s="681" t="s">
        <v>162</v>
      </c>
      <c r="B46" s="682"/>
      <c r="C46" s="683"/>
      <c r="D46" s="160">
        <f>'NET OPER INC'!C71</f>
        <v>0</v>
      </c>
      <c r="E46" s="160">
        <f>'NET OPER INC'!D71</f>
        <v>0</v>
      </c>
      <c r="F46" s="160">
        <f>'NET OPER INC'!E71</f>
        <v>0</v>
      </c>
      <c r="G46" s="160">
        <f>'NET OPER INC'!F71</f>
        <v>0</v>
      </c>
      <c r="H46" s="160">
        <f>'NET OPER INC'!G71</f>
        <v>0</v>
      </c>
      <c r="I46" s="160">
        <f>'NET OPER INC'!H71</f>
        <v>0</v>
      </c>
      <c r="J46" s="160">
        <f>'NET OPER INC'!I71</f>
        <v>0</v>
      </c>
      <c r="K46" s="160">
        <f>'NET OPER INC'!J71</f>
        <v>0</v>
      </c>
      <c r="L46" s="160">
        <f>'NET OPER INC'!K71</f>
        <v>0</v>
      </c>
      <c r="M46" s="160">
        <f>'NET OPER INC'!L71</f>
        <v>0</v>
      </c>
    </row>
    <row r="47" spans="1:13" x14ac:dyDescent="0.2">
      <c r="A47" s="1023" t="s">
        <v>163</v>
      </c>
      <c r="B47" s="1024"/>
      <c r="C47" s="1025"/>
      <c r="D47" s="144">
        <f t="shared" ref="D47:M47" si="12">D45-D46</f>
        <v>0</v>
      </c>
      <c r="E47" s="144">
        <f t="shared" si="12"/>
        <v>0</v>
      </c>
      <c r="F47" s="144">
        <f t="shared" si="12"/>
        <v>0</v>
      </c>
      <c r="G47" s="144">
        <f t="shared" si="12"/>
        <v>0</v>
      </c>
      <c r="H47" s="144">
        <f t="shared" si="12"/>
        <v>0</v>
      </c>
      <c r="I47" s="144">
        <f t="shared" si="12"/>
        <v>0</v>
      </c>
      <c r="J47" s="144">
        <f t="shared" si="12"/>
        <v>0</v>
      </c>
      <c r="K47" s="144">
        <f t="shared" si="12"/>
        <v>0</v>
      </c>
      <c r="L47" s="144">
        <f t="shared" si="12"/>
        <v>0</v>
      </c>
      <c r="M47" s="144">
        <f t="shared" si="12"/>
        <v>0</v>
      </c>
    </row>
    <row r="48" spans="1:13" x14ac:dyDescent="0.2">
      <c r="A48" s="1109" t="s">
        <v>263</v>
      </c>
      <c r="B48" s="1109"/>
      <c r="C48" s="1109"/>
      <c r="D48" s="144">
        <f>IF('GEN INFO'!$K$26=0,0,(D46/'GEN INFO'!$K$26))</f>
        <v>0</v>
      </c>
      <c r="E48" s="144">
        <f>IF('GEN INFO'!$K$26=0,0,(E46/'GEN INFO'!$K$26))</f>
        <v>0</v>
      </c>
      <c r="F48" s="144">
        <f>IF('GEN INFO'!$K$26=0,0,(F46/'GEN INFO'!$K$26))</f>
        <v>0</v>
      </c>
      <c r="G48" s="144">
        <f>IF('GEN INFO'!$K$26=0,0,(G46/'GEN INFO'!$K$26))</f>
        <v>0</v>
      </c>
      <c r="H48" s="144">
        <f>IF('GEN INFO'!$K$26=0,0,(H46/'GEN INFO'!$K$26))</f>
        <v>0</v>
      </c>
      <c r="I48" s="144">
        <f>IF('GEN INFO'!$K$26=0,0,(I46/'GEN INFO'!$K$26))</f>
        <v>0</v>
      </c>
      <c r="J48" s="144">
        <f>IF('GEN INFO'!$K$26=0,0,(J46/'GEN INFO'!$K$26))</f>
        <v>0</v>
      </c>
      <c r="K48" s="144">
        <f>IF('GEN INFO'!$K$26=0,0,(K46/'GEN INFO'!$K$26))</f>
        <v>0</v>
      </c>
      <c r="L48" s="144">
        <f>IF('GEN INFO'!$K$26=0,0,(L46/'GEN INFO'!$K$26))</f>
        <v>0</v>
      </c>
      <c r="M48" s="144">
        <f>IF('GEN INFO'!$K$26=0,0,(M46/'GEN INFO'!$K$26))</f>
        <v>0</v>
      </c>
    </row>
    <row r="49" spans="1:13" x14ac:dyDescent="0.2">
      <c r="A49" s="1114"/>
      <c r="B49" s="1114"/>
      <c r="C49" s="1114"/>
      <c r="D49" s="1114"/>
      <c r="E49" s="1114"/>
      <c r="F49" s="1114"/>
      <c r="G49" s="1114"/>
      <c r="H49" s="1114"/>
      <c r="I49" s="1114"/>
      <c r="J49" s="1114"/>
      <c r="K49" s="1114"/>
      <c r="L49" s="1114"/>
      <c r="M49" s="1114"/>
    </row>
    <row r="50" spans="1:13" x14ac:dyDescent="0.2">
      <c r="A50" s="1092" t="s">
        <v>133</v>
      </c>
      <c r="B50" s="1092"/>
      <c r="C50" s="1092"/>
      <c r="D50" s="1092"/>
      <c r="E50" s="1092"/>
      <c r="F50" s="1092"/>
      <c r="G50" s="1092"/>
      <c r="H50" s="1092"/>
      <c r="I50" s="1092"/>
      <c r="J50" s="1092"/>
      <c r="K50" s="1092"/>
      <c r="L50" s="1092"/>
      <c r="M50" s="1092"/>
    </row>
    <row r="51" spans="1:13" x14ac:dyDescent="0.2">
      <c r="A51" s="1106" t="str">
        <f>IF(SOURCES!A37=0," ",SOURCES!A37)</f>
        <v>Perm A</v>
      </c>
      <c r="B51" s="1107"/>
      <c r="C51" s="1108"/>
      <c r="D51" s="159" t="str">
        <f>IF(SOURCES!$H$37=0," ",SOURCES!$H$37)</f>
        <v xml:space="preserve"> </v>
      </c>
      <c r="E51" s="159" t="str">
        <f>IF(SOURCES!$H$37=0," ",SOURCES!$H$37)</f>
        <v xml:space="preserve"> </v>
      </c>
      <c r="F51" s="159" t="str">
        <f>IF(SOURCES!$H$37=0," ",SOURCES!$H$37)</f>
        <v xml:space="preserve"> </v>
      </c>
      <c r="G51" s="159" t="str">
        <f>IF(SOURCES!$H$37=0," ",SOURCES!$H$37)</f>
        <v xml:space="preserve"> </v>
      </c>
      <c r="H51" s="159" t="str">
        <f>IF(SOURCES!$H$37=0," ",SOURCES!$H$37)</f>
        <v xml:space="preserve"> </v>
      </c>
      <c r="I51" s="159" t="str">
        <f>IF(SOURCES!$H$37=0," ",SOURCES!$H$37)</f>
        <v xml:space="preserve"> </v>
      </c>
      <c r="J51" s="159" t="str">
        <f>IF(SOURCES!$H$37=0," ",SOURCES!$H$37)</f>
        <v xml:space="preserve"> </v>
      </c>
      <c r="K51" s="159" t="str">
        <f>IF(SOURCES!$H$37=0," ",SOURCES!$H$37)</f>
        <v xml:space="preserve"> </v>
      </c>
      <c r="L51" s="159" t="str">
        <f>IF(SOURCES!$H$37=0," ",SOURCES!$H$37)</f>
        <v xml:space="preserve"> </v>
      </c>
      <c r="M51" s="159" t="str">
        <f>IF(SOURCES!$H$37=0," ",SOURCES!$H$37)</f>
        <v xml:space="preserve"> </v>
      </c>
    </row>
    <row r="52" spans="1:13" x14ac:dyDescent="0.2">
      <c r="A52" s="1106" t="str">
        <f>IF(SOURCES!A38=0," ",SOURCES!A38)</f>
        <v>Perm B</v>
      </c>
      <c r="B52" s="1107"/>
      <c r="C52" s="1108"/>
      <c r="D52" s="159" t="str">
        <f>IF(SOURCES!$H$38=0," ",SOURCES!$H$38)</f>
        <v xml:space="preserve"> </v>
      </c>
      <c r="E52" s="159" t="str">
        <f>IF(SOURCES!$H$38=0," ",SOURCES!$H$38)</f>
        <v xml:space="preserve"> </v>
      </c>
      <c r="F52" s="159" t="str">
        <f>IF(SOURCES!$H$38=0," ",SOURCES!$H$38)</f>
        <v xml:space="preserve"> </v>
      </c>
      <c r="G52" s="159" t="str">
        <f>IF(SOURCES!$H$38=0," ",SOURCES!$H$38)</f>
        <v xml:space="preserve"> </v>
      </c>
      <c r="H52" s="159" t="str">
        <f>IF(SOURCES!$H$38=0," ",SOURCES!$H$38)</f>
        <v xml:space="preserve"> </v>
      </c>
      <c r="I52" s="159" t="str">
        <f>IF(SOURCES!$H$38=0," ",SOURCES!$H$38)</f>
        <v xml:space="preserve"> </v>
      </c>
      <c r="J52" s="159" t="str">
        <f>IF(SOURCES!$H$38=0," ",SOURCES!$H$38)</f>
        <v xml:space="preserve"> </v>
      </c>
      <c r="K52" s="159" t="str">
        <f>IF(SOURCES!$H$38=0," ",SOURCES!$H$38)</f>
        <v xml:space="preserve"> </v>
      </c>
      <c r="L52" s="159" t="str">
        <f>IF(SOURCES!$H$38=0," ",SOURCES!$H$38)</f>
        <v xml:space="preserve"> </v>
      </c>
      <c r="M52" s="159" t="str">
        <f>IF(SOURCES!$H$38=0," ",SOURCES!$H$38)</f>
        <v xml:space="preserve"> </v>
      </c>
    </row>
    <row r="53" spans="1:13" x14ac:dyDescent="0.2">
      <c r="A53" s="1106" t="str">
        <f>IF(SOURCES!A39=0," ",SOURCES!A39)</f>
        <v>Perm C</v>
      </c>
      <c r="B53" s="1107"/>
      <c r="C53" s="1108"/>
      <c r="D53" s="159" t="str">
        <f>IF(SOURCES!$H$39=0," ",SOURCES!$H$39)</f>
        <v xml:space="preserve"> </v>
      </c>
      <c r="E53" s="159" t="str">
        <f>IF(SOURCES!$H$39=0," ",SOURCES!$H$39)</f>
        <v xml:space="preserve"> </v>
      </c>
      <c r="F53" s="159" t="str">
        <f>IF(SOURCES!$H$39=0," ",SOURCES!$H$39)</f>
        <v xml:space="preserve"> </v>
      </c>
      <c r="G53" s="159" t="str">
        <f>IF(SOURCES!$H$39=0," ",SOURCES!$H$39)</f>
        <v xml:space="preserve"> </v>
      </c>
      <c r="H53" s="159" t="str">
        <f>IF(SOURCES!$H$39=0," ",SOURCES!$H$39)</f>
        <v xml:space="preserve"> </v>
      </c>
      <c r="I53" s="159" t="str">
        <f>IF(SOURCES!$H$39=0," ",SOURCES!$H$39)</f>
        <v xml:space="preserve"> </v>
      </c>
      <c r="J53" s="159" t="str">
        <f>IF(SOURCES!$H$39=0," ",SOURCES!$H$39)</f>
        <v xml:space="preserve"> </v>
      </c>
      <c r="K53" s="159" t="str">
        <f>IF(SOURCES!$H$39=0," ",SOURCES!$H$39)</f>
        <v xml:space="preserve"> </v>
      </c>
      <c r="L53" s="159" t="str">
        <f>IF(SOURCES!$H$39=0," ",SOURCES!$H$39)</f>
        <v xml:space="preserve"> </v>
      </c>
      <c r="M53" s="159" t="str">
        <f>IF(SOURCES!$H$39=0," ",SOURCES!$H$39)</f>
        <v xml:space="preserve"> </v>
      </c>
    </row>
    <row r="54" spans="1:13" x14ac:dyDescent="0.2">
      <c r="A54" s="1106" t="str">
        <f>IF(SOURCES!A40=0," ",SOURCES!A40)</f>
        <v>Perm D</v>
      </c>
      <c r="B54" s="1107"/>
      <c r="C54" s="1108"/>
      <c r="D54" s="159" t="str">
        <f>IF(SOURCES!$H$40=0," ",SOURCES!$H$40)</f>
        <v xml:space="preserve"> </v>
      </c>
      <c r="E54" s="159" t="str">
        <f>IF(SOURCES!$H$40=0," ",SOURCES!$H$40)</f>
        <v xml:space="preserve"> </v>
      </c>
      <c r="F54" s="159" t="str">
        <f>IF(SOURCES!$H$40=0," ",SOURCES!$H$40)</f>
        <v xml:space="preserve"> </v>
      </c>
      <c r="G54" s="159" t="str">
        <f>IF(SOURCES!$H$40=0," ",SOURCES!$H$40)</f>
        <v xml:space="preserve"> </v>
      </c>
      <c r="H54" s="159" t="str">
        <f>IF(SOURCES!$H$40=0," ",SOURCES!$H$40)</f>
        <v xml:space="preserve"> </v>
      </c>
      <c r="I54" s="159" t="str">
        <f>IF(SOURCES!$H$40=0," ",SOURCES!$H$40)</f>
        <v xml:space="preserve"> </v>
      </c>
      <c r="J54" s="159" t="str">
        <f>IF(SOURCES!$H$40=0," ",SOURCES!$H$40)</f>
        <v xml:space="preserve"> </v>
      </c>
      <c r="K54" s="159" t="str">
        <f>IF(SOURCES!$H$40=0," ",SOURCES!$H$40)</f>
        <v xml:space="preserve"> </v>
      </c>
      <c r="L54" s="159" t="str">
        <f>IF(SOURCES!$H$40=0," ",SOURCES!$H$40)</f>
        <v xml:space="preserve"> </v>
      </c>
      <c r="M54" s="159" t="str">
        <f>IF(SOURCES!$H$40=0," ",SOURCES!$H$40)</f>
        <v xml:space="preserve"> </v>
      </c>
    </row>
    <row r="55" spans="1:13" x14ac:dyDescent="0.2">
      <c r="A55" s="1052" t="s">
        <v>164</v>
      </c>
      <c r="B55" s="1053"/>
      <c r="C55" s="1054"/>
      <c r="D55" s="144">
        <f t="shared" ref="D55:M55" si="13">SUM(D51:D54)</f>
        <v>0</v>
      </c>
      <c r="E55" s="144">
        <f t="shared" si="13"/>
        <v>0</v>
      </c>
      <c r="F55" s="144">
        <f t="shared" si="13"/>
        <v>0</v>
      </c>
      <c r="G55" s="144">
        <f t="shared" si="13"/>
        <v>0</v>
      </c>
      <c r="H55" s="144">
        <f t="shared" si="13"/>
        <v>0</v>
      </c>
      <c r="I55" s="144">
        <f t="shared" si="13"/>
        <v>0</v>
      </c>
      <c r="J55" s="144">
        <f t="shared" si="13"/>
        <v>0</v>
      </c>
      <c r="K55" s="144">
        <f t="shared" si="13"/>
        <v>0</v>
      </c>
      <c r="L55" s="144">
        <f t="shared" si="13"/>
        <v>0</v>
      </c>
      <c r="M55" s="144">
        <f t="shared" si="13"/>
        <v>0</v>
      </c>
    </row>
    <row r="56" spans="1:13" x14ac:dyDescent="0.2">
      <c r="A56" s="1109" t="s">
        <v>763</v>
      </c>
      <c r="B56" s="1109"/>
      <c r="C56" s="1109"/>
      <c r="D56" s="144">
        <f t="shared" ref="D56:M56" si="14">D47-D55</f>
        <v>0</v>
      </c>
      <c r="E56" s="144">
        <f t="shared" si="14"/>
        <v>0</v>
      </c>
      <c r="F56" s="144">
        <f t="shared" si="14"/>
        <v>0</v>
      </c>
      <c r="G56" s="144">
        <f t="shared" si="14"/>
        <v>0</v>
      </c>
      <c r="H56" s="144">
        <f t="shared" si="14"/>
        <v>0</v>
      </c>
      <c r="I56" s="144">
        <f t="shared" si="14"/>
        <v>0</v>
      </c>
      <c r="J56" s="144">
        <f t="shared" si="14"/>
        <v>0</v>
      </c>
      <c r="K56" s="144">
        <f t="shared" si="14"/>
        <v>0</v>
      </c>
      <c r="L56" s="144">
        <f t="shared" si="14"/>
        <v>0</v>
      </c>
      <c r="M56" s="144">
        <f t="shared" si="14"/>
        <v>0</v>
      </c>
    </row>
    <row r="57" spans="1:13" x14ac:dyDescent="0.2">
      <c r="A57" s="1110"/>
      <c r="B57" s="1110"/>
      <c r="C57" s="1110"/>
      <c r="D57" s="1110"/>
      <c r="E57" s="1110"/>
      <c r="F57" s="1110"/>
      <c r="G57" s="1110"/>
      <c r="H57" s="1110"/>
      <c r="I57" s="1110"/>
      <c r="J57" s="1110"/>
      <c r="K57" s="1110"/>
      <c r="L57" s="1110"/>
      <c r="M57" s="1110"/>
    </row>
    <row r="58" spans="1:13" x14ac:dyDescent="0.2">
      <c r="A58" s="1105" t="s">
        <v>276</v>
      </c>
      <c r="B58" s="1105"/>
      <c r="C58" s="1105"/>
      <c r="D58" s="1105"/>
      <c r="E58" s="1105"/>
      <c r="F58" s="1105"/>
      <c r="G58" s="1105"/>
      <c r="H58" s="1105"/>
      <c r="I58" s="1105"/>
      <c r="J58" s="1105"/>
      <c r="K58" s="1105"/>
      <c r="L58" s="1105"/>
      <c r="M58" s="1105"/>
    </row>
    <row r="59" spans="1:13" hidden="1" x14ac:dyDescent="0.2">
      <c r="A59" s="681" t="s">
        <v>267</v>
      </c>
      <c r="B59" s="682"/>
      <c r="C59" s="383">
        <f>C19</f>
        <v>0</v>
      </c>
      <c r="D59" s="144">
        <f>IF($C$19=0,0,(SOURCES!$D$60*$C$59))</f>
        <v>0</v>
      </c>
      <c r="E59" s="144">
        <f>IF($C$19=0,0,(SOURCES!$D$60*$C$59))</f>
        <v>0</v>
      </c>
      <c r="F59" s="144">
        <f>IF($C$19=0,0,(SOURCES!$D$60*$C$59))</f>
        <v>0</v>
      </c>
      <c r="G59" s="144">
        <f>IF($C$19=0,0,(SOURCES!$D$60*$C$59))</f>
        <v>0</v>
      </c>
      <c r="H59" s="144">
        <f>IF($C$19=0,0,(SOURCES!$D$60*$C$59))</f>
        <v>0</v>
      </c>
      <c r="I59" s="144">
        <f>IF($C$19=0,0,(SOURCES!$D$60*$C$59))</f>
        <v>0</v>
      </c>
      <c r="J59" s="144">
        <f>IF($C$19=0,0,(SOURCES!$D$60*$C$59))</f>
        <v>0</v>
      </c>
      <c r="K59" s="144">
        <f>IF($C$19=0,0,(SOURCES!$D$60*$C$59))</f>
        <v>0</v>
      </c>
      <c r="L59" s="144">
        <f>IF($C$19=0,0,(SOURCES!$D$60*$C$59))</f>
        <v>0</v>
      </c>
      <c r="M59" s="144">
        <f>IF($C$19=0,0,(SOURCES!$D$60*$C$59))</f>
        <v>0</v>
      </c>
    </row>
    <row r="60" spans="1:13" hidden="1" x14ac:dyDescent="0.2">
      <c r="A60" s="741" t="s">
        <v>166</v>
      </c>
      <c r="B60" s="742"/>
      <c r="C60" s="384" t="str">
        <f>C20</f>
        <v>No</v>
      </c>
      <c r="D60" s="142">
        <f>IF($C$20="No",0, IF(M21&gt;M19,(M19+M20-M21),M20))</f>
        <v>0</v>
      </c>
      <c r="E60" s="142">
        <f>IF($C$20="No",0, IF(D61&gt;D59,(D59+D60-D61),D60))</f>
        <v>0</v>
      </c>
      <c r="F60" s="142">
        <f>IF($C$20="No",0, IF(E61&gt;E59,(E59+E60-E61),E60))</f>
        <v>0</v>
      </c>
      <c r="G60" s="142">
        <f t="shared" ref="G60:M60" si="15">IF($C$20="No",0, IF(F61&gt;F59,(F59+F60-F61),F60))</f>
        <v>0</v>
      </c>
      <c r="H60" s="142">
        <f t="shared" si="15"/>
        <v>0</v>
      </c>
      <c r="I60" s="142">
        <f t="shared" si="15"/>
        <v>0</v>
      </c>
      <c r="J60" s="142">
        <f t="shared" si="15"/>
        <v>0</v>
      </c>
      <c r="K60" s="142">
        <f t="shared" si="15"/>
        <v>0</v>
      </c>
      <c r="L60" s="142">
        <f t="shared" si="15"/>
        <v>0</v>
      </c>
      <c r="M60" s="142">
        <f t="shared" si="15"/>
        <v>0</v>
      </c>
    </row>
    <row r="61" spans="1:13" hidden="1" x14ac:dyDescent="0.2">
      <c r="A61" s="741" t="s">
        <v>171</v>
      </c>
      <c r="B61" s="742"/>
      <c r="C61" s="743"/>
      <c r="D61" s="142">
        <f>IF((D59+D60)&gt;D56,D56,(D59+D60))</f>
        <v>0</v>
      </c>
      <c r="E61" s="142">
        <f t="shared" ref="E61:M61" si="16">IF((E59+E60)&gt;E56,E56,(E59+E60))</f>
        <v>0</v>
      </c>
      <c r="F61" s="142">
        <f t="shared" si="16"/>
        <v>0</v>
      </c>
      <c r="G61" s="142">
        <f t="shared" si="16"/>
        <v>0</v>
      </c>
      <c r="H61" s="142">
        <f t="shared" si="16"/>
        <v>0</v>
      </c>
      <c r="I61" s="142">
        <f t="shared" si="16"/>
        <v>0</v>
      </c>
      <c r="J61" s="142">
        <f t="shared" si="16"/>
        <v>0</v>
      </c>
      <c r="K61" s="142">
        <f t="shared" si="16"/>
        <v>0</v>
      </c>
      <c r="L61" s="142">
        <f t="shared" si="16"/>
        <v>0</v>
      </c>
      <c r="M61" s="142">
        <f t="shared" si="16"/>
        <v>0</v>
      </c>
    </row>
    <row r="62" spans="1:13" x14ac:dyDescent="0.2">
      <c r="A62" s="741" t="s">
        <v>457</v>
      </c>
      <c r="B62" s="742"/>
      <c r="C62" s="743"/>
      <c r="D62" s="142">
        <f>D$56</f>
        <v>0</v>
      </c>
      <c r="E62" s="142">
        <f t="shared" ref="E62:M62" si="17">E$56</f>
        <v>0</v>
      </c>
      <c r="F62" s="142">
        <f t="shared" si="17"/>
        <v>0</v>
      </c>
      <c r="G62" s="142">
        <f t="shared" si="17"/>
        <v>0</v>
      </c>
      <c r="H62" s="142">
        <f t="shared" si="17"/>
        <v>0</v>
      </c>
      <c r="I62" s="142">
        <f t="shared" si="17"/>
        <v>0</v>
      </c>
      <c r="J62" s="142">
        <f t="shared" si="17"/>
        <v>0</v>
      </c>
      <c r="K62" s="142">
        <f t="shared" si="17"/>
        <v>0</v>
      </c>
      <c r="L62" s="142">
        <f t="shared" si="17"/>
        <v>0</v>
      </c>
      <c r="M62" s="142">
        <f t="shared" si="17"/>
        <v>0</v>
      </c>
    </row>
    <row r="63" spans="1:13" x14ac:dyDescent="0.2">
      <c r="A63" s="1097" t="s">
        <v>573</v>
      </c>
      <c r="B63" s="1113"/>
      <c r="C63" s="1098"/>
      <c r="D63" s="286">
        <f>IF($D$7=0,0,SOURCES!$H$52)</f>
        <v>0</v>
      </c>
      <c r="E63" s="286">
        <f>IF($D$7=0,0,SOURCES!$H$52)</f>
        <v>0</v>
      </c>
      <c r="F63" s="286">
        <f>IF($D$7=0,0,SOURCES!$H$52)</f>
        <v>0</v>
      </c>
      <c r="G63" s="286">
        <f>IF($D$7=0,0,SOURCES!$H$52)</f>
        <v>0</v>
      </c>
      <c r="H63" s="286">
        <f>IF($D$7=0,0,SOURCES!$H$52)</f>
        <v>0</v>
      </c>
      <c r="I63" s="286">
        <f>IF($D$7=0,0,SOURCES!$H$52)</f>
        <v>0</v>
      </c>
      <c r="J63" s="286">
        <f>IF($D$7=0,0,SOURCES!$H$52)</f>
        <v>0</v>
      </c>
      <c r="K63" s="286">
        <f>IF($D$7=0,0,SOURCES!$H$52)</f>
        <v>0</v>
      </c>
      <c r="L63" s="286">
        <f>IF($D$7=0,0,SOURCES!$H$52)</f>
        <v>0</v>
      </c>
      <c r="M63" s="286">
        <f>IF($D$7=0,0,SOURCES!$H$52)</f>
        <v>0</v>
      </c>
    </row>
    <row r="64" spans="1:13" x14ac:dyDescent="0.2">
      <c r="A64" s="741" t="s">
        <v>574</v>
      </c>
      <c r="B64" s="742"/>
      <c r="C64" s="743"/>
      <c r="D64" s="142">
        <f>(D63+M24)-M25</f>
        <v>0</v>
      </c>
      <c r="E64" s="142">
        <f>(E63+D64)-D65</f>
        <v>0</v>
      </c>
      <c r="F64" s="142">
        <f t="shared" ref="F64:M64" si="18">(F63+E64)-E65</f>
        <v>0</v>
      </c>
      <c r="G64" s="142">
        <f t="shared" si="18"/>
        <v>0</v>
      </c>
      <c r="H64" s="142">
        <f t="shared" si="18"/>
        <v>0</v>
      </c>
      <c r="I64" s="142">
        <f t="shared" si="18"/>
        <v>0</v>
      </c>
      <c r="J64" s="142">
        <f t="shared" si="18"/>
        <v>0</v>
      </c>
      <c r="K64" s="142">
        <f t="shared" si="18"/>
        <v>0</v>
      </c>
      <c r="L64" s="142">
        <f t="shared" si="18"/>
        <v>0</v>
      </c>
      <c r="M64" s="142">
        <f t="shared" si="18"/>
        <v>0</v>
      </c>
    </row>
    <row r="65" spans="1:13" x14ac:dyDescent="0.2">
      <c r="A65" s="741" t="s">
        <v>575</v>
      </c>
      <c r="B65" s="742"/>
      <c r="C65" s="743"/>
      <c r="D65" s="142">
        <f t="shared" ref="D65:M65" si="19">IF($D$7=0,0,IF(D56&lt;0,0,IF(D64&gt;D62,D62,D64)))</f>
        <v>0</v>
      </c>
      <c r="E65" s="142">
        <f t="shared" si="19"/>
        <v>0</v>
      </c>
      <c r="F65" s="142">
        <f t="shared" si="19"/>
        <v>0</v>
      </c>
      <c r="G65" s="142">
        <f t="shared" si="19"/>
        <v>0</v>
      </c>
      <c r="H65" s="142">
        <f t="shared" si="19"/>
        <v>0</v>
      </c>
      <c r="I65" s="142">
        <f t="shared" si="19"/>
        <v>0</v>
      </c>
      <c r="J65" s="142">
        <f t="shared" si="19"/>
        <v>0</v>
      </c>
      <c r="K65" s="142">
        <f t="shared" si="19"/>
        <v>0</v>
      </c>
      <c r="L65" s="142">
        <f t="shared" si="19"/>
        <v>0</v>
      </c>
      <c r="M65" s="142">
        <f t="shared" si="19"/>
        <v>0</v>
      </c>
    </row>
    <row r="66" spans="1:13" x14ac:dyDescent="0.2">
      <c r="A66" s="741" t="s">
        <v>582</v>
      </c>
      <c r="B66" s="742"/>
      <c r="C66" s="743"/>
      <c r="D66" s="142">
        <f>D62-D65</f>
        <v>0</v>
      </c>
      <c r="E66" s="142">
        <f t="shared" ref="E66:M66" si="20">E62-E65</f>
        <v>0</v>
      </c>
      <c r="F66" s="142">
        <f t="shared" si="20"/>
        <v>0</v>
      </c>
      <c r="G66" s="142">
        <f t="shared" si="20"/>
        <v>0</v>
      </c>
      <c r="H66" s="142">
        <f t="shared" si="20"/>
        <v>0</v>
      </c>
      <c r="I66" s="142">
        <f t="shared" si="20"/>
        <v>0</v>
      </c>
      <c r="J66" s="142">
        <f t="shared" si="20"/>
        <v>0</v>
      </c>
      <c r="K66" s="142">
        <f t="shared" si="20"/>
        <v>0</v>
      </c>
      <c r="L66" s="142">
        <f t="shared" si="20"/>
        <v>0</v>
      </c>
      <c r="M66" s="142">
        <f t="shared" si="20"/>
        <v>0</v>
      </c>
    </row>
    <row r="67" spans="1:13" x14ac:dyDescent="0.2">
      <c r="A67" s="1023" t="s">
        <v>165</v>
      </c>
      <c r="B67" s="1024"/>
      <c r="C67" s="1025"/>
      <c r="D67" s="157">
        <f>IF($D$7=0,0,D$45/(D$46+D$55))</f>
        <v>0</v>
      </c>
      <c r="E67" s="157">
        <f t="shared" ref="E67:M67" si="21">IF($D$7=0,0,E$45/(E$46+E$55))</f>
        <v>0</v>
      </c>
      <c r="F67" s="157">
        <f t="shared" si="21"/>
        <v>0</v>
      </c>
      <c r="G67" s="157">
        <f t="shared" si="21"/>
        <v>0</v>
      </c>
      <c r="H67" s="157">
        <f t="shared" si="21"/>
        <v>0</v>
      </c>
      <c r="I67" s="157">
        <f t="shared" si="21"/>
        <v>0</v>
      </c>
      <c r="J67" s="157">
        <f t="shared" si="21"/>
        <v>0</v>
      </c>
      <c r="K67" s="157">
        <f t="shared" si="21"/>
        <v>0</v>
      </c>
      <c r="L67" s="157">
        <f t="shared" si="21"/>
        <v>0</v>
      </c>
      <c r="M67" s="157">
        <f t="shared" si="21"/>
        <v>0</v>
      </c>
    </row>
    <row r="68" spans="1:13" hidden="1" x14ac:dyDescent="0.2">
      <c r="A68" s="1112"/>
      <c r="B68" s="1112"/>
      <c r="C68" s="1112"/>
      <c r="D68" s="1112"/>
      <c r="E68" s="1112"/>
      <c r="F68" s="1112"/>
      <c r="G68" s="1112"/>
      <c r="H68" s="1112"/>
      <c r="I68" s="1112"/>
      <c r="J68" s="1112"/>
      <c r="K68" s="1112"/>
      <c r="L68" s="1112"/>
      <c r="M68" s="1112"/>
    </row>
    <row r="69" spans="1:13" hidden="1" x14ac:dyDescent="0.2">
      <c r="A69" s="1105" t="s">
        <v>268</v>
      </c>
      <c r="B69" s="1105"/>
      <c r="C69" s="1105"/>
      <c r="D69" s="1105"/>
      <c r="E69" s="1105"/>
      <c r="F69" s="1105"/>
      <c r="G69" s="1105"/>
      <c r="H69" s="1105"/>
      <c r="I69" s="1105"/>
      <c r="J69" s="1105"/>
      <c r="K69" s="1105"/>
      <c r="L69" s="1105"/>
      <c r="M69" s="1105"/>
    </row>
    <row r="70" spans="1:13" hidden="1" x14ac:dyDescent="0.2">
      <c r="A70" s="681" t="s">
        <v>637</v>
      </c>
      <c r="B70" s="682"/>
      <c r="C70" s="683"/>
      <c r="D70" s="493">
        <v>0</v>
      </c>
      <c r="E70" s="493">
        <v>0</v>
      </c>
      <c r="F70" s="493">
        <v>0</v>
      </c>
      <c r="G70" s="493">
        <v>0</v>
      </c>
      <c r="H70" s="493">
        <v>0</v>
      </c>
      <c r="I70" s="493">
        <v>0</v>
      </c>
      <c r="J70" s="493">
        <v>0</v>
      </c>
      <c r="K70" s="493">
        <v>0</v>
      </c>
      <c r="L70" s="493">
        <v>0</v>
      </c>
      <c r="M70" s="493">
        <v>0</v>
      </c>
    </row>
    <row r="71" spans="1:13" hidden="1" x14ac:dyDescent="0.2">
      <c r="A71" s="681" t="s">
        <v>638</v>
      </c>
      <c r="B71" s="682"/>
      <c r="C71" s="683"/>
      <c r="D71" s="493">
        <v>0</v>
      </c>
      <c r="E71" s="493">
        <v>0</v>
      </c>
      <c r="F71" s="493">
        <v>0</v>
      </c>
      <c r="G71" s="493">
        <v>0</v>
      </c>
      <c r="H71" s="493">
        <v>0</v>
      </c>
      <c r="I71" s="493">
        <v>0</v>
      </c>
      <c r="J71" s="493">
        <v>0</v>
      </c>
      <c r="K71" s="493">
        <v>0</v>
      </c>
      <c r="L71" s="493">
        <v>0</v>
      </c>
      <c r="M71" s="493">
        <v>0</v>
      </c>
    </row>
    <row r="72" spans="1:13" hidden="1" x14ac:dyDescent="0.2">
      <c r="A72" s="741" t="s">
        <v>166</v>
      </c>
      <c r="B72" s="742"/>
      <c r="C72" s="384" t="str">
        <f>C32</f>
        <v>Yes</v>
      </c>
      <c r="D72" s="142">
        <v>0</v>
      </c>
      <c r="E72" s="142">
        <v>0</v>
      </c>
      <c r="F72" s="142">
        <v>0</v>
      </c>
      <c r="G72" s="142">
        <v>0</v>
      </c>
      <c r="H72" s="142">
        <v>0</v>
      </c>
      <c r="I72" s="142">
        <v>0</v>
      </c>
      <c r="J72" s="142">
        <v>0</v>
      </c>
      <c r="K72" s="142">
        <v>0</v>
      </c>
      <c r="L72" s="142">
        <v>0</v>
      </c>
      <c r="M72" s="142">
        <v>0</v>
      </c>
    </row>
    <row r="73" spans="1:13" hidden="1" x14ac:dyDescent="0.2">
      <c r="A73" s="741" t="s">
        <v>639</v>
      </c>
      <c r="B73" s="742"/>
      <c r="C73" s="743"/>
      <c r="D73" s="142">
        <v>0</v>
      </c>
      <c r="E73" s="142">
        <v>0</v>
      </c>
      <c r="F73" s="142">
        <v>0</v>
      </c>
      <c r="G73" s="142">
        <v>0</v>
      </c>
      <c r="H73" s="142">
        <v>0</v>
      </c>
      <c r="I73" s="142">
        <v>0</v>
      </c>
      <c r="J73" s="142">
        <v>0</v>
      </c>
      <c r="K73" s="142">
        <v>0</v>
      </c>
      <c r="L73" s="142">
        <v>0</v>
      </c>
      <c r="M73" s="142">
        <v>0</v>
      </c>
    </row>
    <row r="74" spans="1:13" hidden="1" x14ac:dyDescent="0.2">
      <c r="A74" s="741" t="s">
        <v>640</v>
      </c>
      <c r="B74" s="742"/>
      <c r="C74" s="743"/>
      <c r="D74" s="142">
        <v>0</v>
      </c>
      <c r="E74" s="142">
        <v>0</v>
      </c>
      <c r="F74" s="142">
        <v>0</v>
      </c>
      <c r="G74" s="142">
        <v>0</v>
      </c>
      <c r="H74" s="142">
        <v>0</v>
      </c>
      <c r="I74" s="142">
        <v>0</v>
      </c>
      <c r="J74" s="142">
        <v>0</v>
      </c>
      <c r="K74" s="142">
        <v>0</v>
      </c>
      <c r="L74" s="142">
        <v>0</v>
      </c>
      <c r="M74" s="142">
        <v>0</v>
      </c>
    </row>
    <row r="75" spans="1:13" hidden="1" x14ac:dyDescent="0.2">
      <c r="A75" s="741" t="s">
        <v>457</v>
      </c>
      <c r="B75" s="742"/>
      <c r="C75" s="743"/>
      <c r="D75" s="286">
        <v>0</v>
      </c>
      <c r="E75" s="286">
        <v>0</v>
      </c>
      <c r="F75" s="286">
        <v>0</v>
      </c>
      <c r="G75" s="286">
        <v>0</v>
      </c>
      <c r="H75" s="286">
        <v>0</v>
      </c>
      <c r="I75" s="286">
        <v>0</v>
      </c>
      <c r="J75" s="286">
        <v>0</v>
      </c>
      <c r="K75" s="286">
        <v>0</v>
      </c>
      <c r="L75" s="286">
        <v>0</v>
      </c>
      <c r="M75" s="286">
        <v>0</v>
      </c>
    </row>
    <row r="76" spans="1:13" hidden="1" x14ac:dyDescent="0.2">
      <c r="A76" s="1097" t="s">
        <v>573</v>
      </c>
      <c r="B76" s="1113"/>
      <c r="C76" s="1098"/>
      <c r="D76" s="286">
        <v>0</v>
      </c>
      <c r="E76" s="286">
        <v>0</v>
      </c>
      <c r="F76" s="286">
        <v>0</v>
      </c>
      <c r="G76" s="286">
        <v>0</v>
      </c>
      <c r="H76" s="286">
        <v>0</v>
      </c>
      <c r="I76" s="286">
        <v>0</v>
      </c>
      <c r="J76" s="286">
        <v>0</v>
      </c>
      <c r="K76" s="286">
        <v>0</v>
      </c>
      <c r="L76" s="286">
        <v>0</v>
      </c>
      <c r="M76" s="286">
        <v>0</v>
      </c>
    </row>
    <row r="77" spans="1:13" hidden="1" x14ac:dyDescent="0.2">
      <c r="A77" s="741" t="s">
        <v>574</v>
      </c>
      <c r="B77" s="742"/>
      <c r="C77" s="743"/>
      <c r="D77" s="158">
        <v>0</v>
      </c>
      <c r="E77" s="158">
        <v>0</v>
      </c>
      <c r="F77" s="158">
        <v>0</v>
      </c>
      <c r="G77" s="158">
        <v>0</v>
      </c>
      <c r="H77" s="158">
        <v>0</v>
      </c>
      <c r="I77" s="158">
        <v>0</v>
      </c>
      <c r="J77" s="158">
        <v>0</v>
      </c>
      <c r="K77" s="158">
        <v>0</v>
      </c>
      <c r="L77" s="158">
        <v>0</v>
      </c>
      <c r="M77" s="158">
        <v>0</v>
      </c>
    </row>
    <row r="78" spans="1:13" hidden="1" x14ac:dyDescent="0.2">
      <c r="A78" s="741" t="s">
        <v>575</v>
      </c>
      <c r="B78" s="742"/>
      <c r="C78" s="743"/>
      <c r="D78" s="142">
        <v>0</v>
      </c>
      <c r="E78" s="142">
        <v>0</v>
      </c>
      <c r="F78" s="142">
        <v>0</v>
      </c>
      <c r="G78" s="142">
        <v>0</v>
      </c>
      <c r="H78" s="142">
        <v>0</v>
      </c>
      <c r="I78" s="142">
        <v>0</v>
      </c>
      <c r="J78" s="142">
        <v>0</v>
      </c>
      <c r="K78" s="142">
        <v>0</v>
      </c>
      <c r="L78" s="142">
        <v>0</v>
      </c>
      <c r="M78" s="142">
        <v>0</v>
      </c>
    </row>
    <row r="79" spans="1:13" hidden="1" x14ac:dyDescent="0.2">
      <c r="A79" s="741" t="s">
        <v>582</v>
      </c>
      <c r="B79" s="742"/>
      <c r="C79" s="743"/>
      <c r="D79" s="142">
        <v>0</v>
      </c>
      <c r="E79" s="142">
        <v>0</v>
      </c>
      <c r="F79" s="142">
        <v>0</v>
      </c>
      <c r="G79" s="142">
        <v>0</v>
      </c>
      <c r="H79" s="142">
        <v>0</v>
      </c>
      <c r="I79" s="142">
        <v>0</v>
      </c>
      <c r="J79" s="142">
        <v>0</v>
      </c>
      <c r="K79" s="142">
        <v>0</v>
      </c>
      <c r="L79" s="142">
        <v>0</v>
      </c>
      <c r="M79" s="142">
        <v>0</v>
      </c>
    </row>
    <row r="80" spans="1:13" hidden="1" x14ac:dyDescent="0.2">
      <c r="A80" s="1023" t="s">
        <v>165</v>
      </c>
      <c r="B80" s="1024"/>
      <c r="C80" s="1025"/>
      <c r="D80" s="157" t="str">
        <f t="shared" ref="D80:M80" si="22">IF($C$19&gt;0,"N/A",IF(D55=0,"N/A",D$47/D$55))</f>
        <v>N/A</v>
      </c>
      <c r="E80" s="157" t="str">
        <f t="shared" si="22"/>
        <v>N/A</v>
      </c>
      <c r="F80" s="157" t="str">
        <f t="shared" si="22"/>
        <v>N/A</v>
      </c>
      <c r="G80" s="157" t="str">
        <f t="shared" si="22"/>
        <v>N/A</v>
      </c>
      <c r="H80" s="157" t="str">
        <f t="shared" si="22"/>
        <v>N/A</v>
      </c>
      <c r="I80" s="157" t="str">
        <f t="shared" si="22"/>
        <v>N/A</v>
      </c>
      <c r="J80" s="157" t="str">
        <f t="shared" si="22"/>
        <v>N/A</v>
      </c>
      <c r="K80" s="157" t="str">
        <f t="shared" si="22"/>
        <v>N/A</v>
      </c>
      <c r="L80" s="157" t="str">
        <f t="shared" si="22"/>
        <v>N/A</v>
      </c>
      <c r="M80" s="157" t="str">
        <f t="shared" si="22"/>
        <v>N/A</v>
      </c>
    </row>
  </sheetData>
  <sheetProtection algorithmName="SHA-512" hashValue="xg38vVauPcxyY4YWGT4fqw+19HcfmBWJiKJAAIDErcSRrPmmT8/ZyW6zmxlgmSg3xObRs9/TIEH1n5dvpHhgvQ==" saltValue="D04+VRqUxH7zQ1NeDK19RQ==" spinCount="100000" sheet="1" objects="1" scenarios="1"/>
  <mergeCells count="81">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 ref="A53:C53"/>
    <mergeCell ref="A64:C64"/>
    <mergeCell ref="A55:C55"/>
    <mergeCell ref="A62:C62"/>
    <mergeCell ref="A54:C54"/>
    <mergeCell ref="A59:B59"/>
    <mergeCell ref="A57:M57"/>
    <mergeCell ref="A58:M58"/>
    <mergeCell ref="A60:B60"/>
    <mergeCell ref="A56:C56"/>
    <mergeCell ref="A63:C63"/>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7:C37"/>
    <mergeCell ref="A39:C39"/>
    <mergeCell ref="A35:C35"/>
    <mergeCell ref="D42:M42"/>
    <mergeCell ref="A42:B42"/>
    <mergeCell ref="A38:C38"/>
  </mergeCells>
  <conditionalFormatting sqref="D27:M27">
    <cfRule type="expression" dxfId="4" priority="8">
      <formula>AND($C$19&gt;0,$D$27&lt;1.2)</formula>
    </cfRule>
  </conditionalFormatting>
  <conditionalFormatting sqref="D40:M40">
    <cfRule type="cellIs" dxfId="3" priority="7" operator="lessThan">
      <formula>1.2</formula>
    </cfRule>
  </conditionalFormatting>
  <conditionalFormatting sqref="M80">
    <cfRule type="cellIs" dxfId="2" priority="5" operator="lessThan">
      <formula>1</formula>
    </cfRule>
  </conditionalFormatting>
  <conditionalFormatting sqref="D5">
    <cfRule type="expression" dxfId="1" priority="4">
      <formula>ISERROR($D$19:$M$22)</formula>
    </cfRule>
  </conditionalFormatting>
  <printOptions horizontalCentered="1"/>
  <pageMargins left="0.25" right="0.25" top="0.25" bottom="0.25" header="0.3" footer="0.1"/>
  <pageSetup scale="94" firstPageNumber="14"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I46"/>
  <sheetViews>
    <sheetView showGridLines="0" view="pageBreakPreview" zoomScaleNormal="100" zoomScaleSheetLayoutView="100" workbookViewId="0">
      <selection activeCell="E5" sqref="E5"/>
    </sheetView>
  </sheetViews>
  <sheetFormatPr defaultRowHeight="12.75" x14ac:dyDescent="0.2"/>
  <cols>
    <col min="1" max="5" width="8.625" style="448" customWidth="1"/>
    <col min="6" max="6" width="5.5" style="448" customWidth="1"/>
    <col min="7" max="9" width="9" style="448"/>
    <col min="10" max="10" width="4.5" style="448" customWidth="1"/>
    <col min="11" max="11" width="9" style="448" customWidth="1"/>
    <col min="12" max="16384" width="9" style="448"/>
  </cols>
  <sheetData>
    <row r="1" spans="1:9" ht="21.75" customHeight="1" x14ac:dyDescent="0.2">
      <c r="A1" s="948" t="s">
        <v>698</v>
      </c>
      <c r="B1" s="948"/>
      <c r="C1" s="948"/>
      <c r="D1" s="948"/>
      <c r="E1" s="948"/>
    </row>
    <row r="2" spans="1:9" ht="6" customHeight="1" x14ac:dyDescent="0.2">
      <c r="B2" s="449"/>
      <c r="C2" s="449"/>
      <c r="D2" s="449"/>
    </row>
    <row r="3" spans="1:9" ht="12.75" customHeight="1" x14ac:dyDescent="0.2">
      <c r="A3" s="1124" t="s">
        <v>19</v>
      </c>
      <c r="B3" s="1124" t="s">
        <v>99</v>
      </c>
      <c r="C3" s="1124" t="s">
        <v>699</v>
      </c>
      <c r="D3" s="1124" t="s">
        <v>700</v>
      </c>
      <c r="E3" s="1124" t="s">
        <v>701</v>
      </c>
      <c r="G3" s="1121" t="s">
        <v>697</v>
      </c>
      <c r="H3" s="1122"/>
      <c r="I3" s="1123"/>
    </row>
    <row r="4" spans="1:9" ht="26.1" customHeight="1" x14ac:dyDescent="0.2">
      <c r="A4" s="1125"/>
      <c r="B4" s="1125"/>
      <c r="C4" s="1125"/>
      <c r="D4" s="1125"/>
      <c r="E4" s="1125"/>
      <c r="G4" s="1115" t="s">
        <v>726</v>
      </c>
      <c r="H4" s="1116"/>
      <c r="I4" s="1117"/>
    </row>
    <row r="5" spans="1:9" ht="12.75" customHeight="1" x14ac:dyDescent="0.2">
      <c r="A5" s="452">
        <v>0</v>
      </c>
      <c r="B5" s="453">
        <v>0</v>
      </c>
      <c r="C5" s="453">
        <v>30</v>
      </c>
      <c r="D5" s="589">
        <f>0.67*$A5</f>
        <v>0</v>
      </c>
      <c r="E5" s="589">
        <f>$C5*$D5</f>
        <v>0</v>
      </c>
      <c r="G5" s="1115"/>
      <c r="H5" s="1116"/>
      <c r="I5" s="1117"/>
    </row>
    <row r="6" spans="1:9" ht="12.75" customHeight="1" x14ac:dyDescent="0.2">
      <c r="A6" s="452">
        <v>0</v>
      </c>
      <c r="B6" s="453">
        <v>0</v>
      </c>
      <c r="C6" s="453">
        <v>40</v>
      </c>
      <c r="D6" s="589">
        <f t="shared" ref="D6:D9" si="0">0.67*$A6</f>
        <v>0</v>
      </c>
      <c r="E6" s="589">
        <f t="shared" ref="E6:E29" si="1">$C6*$D6</f>
        <v>0</v>
      </c>
      <c r="G6" s="1115"/>
      <c r="H6" s="1116"/>
      <c r="I6" s="1117"/>
    </row>
    <row r="7" spans="1:9" ht="12.75" customHeight="1" x14ac:dyDescent="0.2">
      <c r="A7" s="452">
        <v>0</v>
      </c>
      <c r="B7" s="453">
        <v>0</v>
      </c>
      <c r="C7" s="453">
        <v>50</v>
      </c>
      <c r="D7" s="589">
        <f t="shared" si="0"/>
        <v>0</v>
      </c>
      <c r="E7" s="589">
        <f t="shared" si="1"/>
        <v>0</v>
      </c>
      <c r="G7" s="1115"/>
      <c r="H7" s="1116"/>
      <c r="I7" s="1117"/>
    </row>
    <row r="8" spans="1:9" ht="12.75" customHeight="1" x14ac:dyDescent="0.2">
      <c r="A8" s="452">
        <v>0</v>
      </c>
      <c r="B8" s="453">
        <v>0</v>
      </c>
      <c r="C8" s="453">
        <v>60</v>
      </c>
      <c r="D8" s="589">
        <f t="shared" si="0"/>
        <v>0</v>
      </c>
      <c r="E8" s="589">
        <f t="shared" si="1"/>
        <v>0</v>
      </c>
      <c r="G8" s="1115"/>
      <c r="H8" s="1116"/>
      <c r="I8" s="1117"/>
    </row>
    <row r="9" spans="1:9" ht="12.75" customHeight="1" x14ac:dyDescent="0.2">
      <c r="A9" s="452">
        <v>0</v>
      </c>
      <c r="B9" s="453">
        <v>0</v>
      </c>
      <c r="C9" s="453">
        <v>80</v>
      </c>
      <c r="D9" s="589">
        <f t="shared" si="0"/>
        <v>0</v>
      </c>
      <c r="E9" s="589">
        <f t="shared" si="1"/>
        <v>0</v>
      </c>
      <c r="G9" s="1115"/>
      <c r="H9" s="1116"/>
      <c r="I9" s="1117"/>
    </row>
    <row r="10" spans="1:9" ht="12.75" customHeight="1" x14ac:dyDescent="0.2">
      <c r="A10" s="452">
        <v>0</v>
      </c>
      <c r="B10" s="453">
        <v>1</v>
      </c>
      <c r="C10" s="453">
        <v>30</v>
      </c>
      <c r="D10" s="589">
        <f>$A10*$B10</f>
        <v>0</v>
      </c>
      <c r="E10" s="589">
        <f t="shared" si="1"/>
        <v>0</v>
      </c>
      <c r="G10" s="1115"/>
      <c r="H10" s="1116"/>
      <c r="I10" s="1117"/>
    </row>
    <row r="11" spans="1:9" ht="12.75" customHeight="1" x14ac:dyDescent="0.2">
      <c r="A11" s="452">
        <v>0</v>
      </c>
      <c r="B11" s="453">
        <v>1</v>
      </c>
      <c r="C11" s="453">
        <v>40</v>
      </c>
      <c r="D11" s="589">
        <f t="shared" ref="D11:D29" si="2">$A11*$B11</f>
        <v>0</v>
      </c>
      <c r="E11" s="589">
        <f t="shared" si="1"/>
        <v>0</v>
      </c>
      <c r="G11" s="1115"/>
      <c r="H11" s="1116"/>
      <c r="I11" s="1117"/>
    </row>
    <row r="12" spans="1:9" ht="12.75" customHeight="1" x14ac:dyDescent="0.2">
      <c r="A12" s="452">
        <v>0</v>
      </c>
      <c r="B12" s="453">
        <v>1</v>
      </c>
      <c r="C12" s="453">
        <v>50</v>
      </c>
      <c r="D12" s="589">
        <f t="shared" si="2"/>
        <v>0</v>
      </c>
      <c r="E12" s="589">
        <f t="shared" si="1"/>
        <v>0</v>
      </c>
      <c r="G12" s="1115"/>
      <c r="H12" s="1116"/>
      <c r="I12" s="1117"/>
    </row>
    <row r="13" spans="1:9" ht="12.75" customHeight="1" x14ac:dyDescent="0.2">
      <c r="A13" s="452">
        <v>0</v>
      </c>
      <c r="B13" s="453">
        <v>1</v>
      </c>
      <c r="C13" s="453">
        <v>60</v>
      </c>
      <c r="D13" s="589">
        <f t="shared" si="2"/>
        <v>0</v>
      </c>
      <c r="E13" s="589">
        <f t="shared" si="1"/>
        <v>0</v>
      </c>
      <c r="G13" s="1115"/>
      <c r="H13" s="1116"/>
      <c r="I13" s="1117"/>
    </row>
    <row r="14" spans="1:9" ht="12.75" customHeight="1" x14ac:dyDescent="0.2">
      <c r="A14" s="452">
        <v>0</v>
      </c>
      <c r="B14" s="453">
        <v>1</v>
      </c>
      <c r="C14" s="453">
        <v>80</v>
      </c>
      <c r="D14" s="589">
        <f t="shared" si="2"/>
        <v>0</v>
      </c>
      <c r="E14" s="589">
        <f t="shared" si="1"/>
        <v>0</v>
      </c>
      <c r="G14" s="1115"/>
      <c r="H14" s="1116"/>
      <c r="I14" s="1117"/>
    </row>
    <row r="15" spans="1:9" ht="12.75" customHeight="1" x14ac:dyDescent="0.2">
      <c r="A15" s="452">
        <v>0</v>
      </c>
      <c r="B15" s="453">
        <v>2</v>
      </c>
      <c r="C15" s="453">
        <v>30</v>
      </c>
      <c r="D15" s="589">
        <f t="shared" si="2"/>
        <v>0</v>
      </c>
      <c r="E15" s="589">
        <f t="shared" si="1"/>
        <v>0</v>
      </c>
      <c r="G15" s="1115"/>
      <c r="H15" s="1116"/>
      <c r="I15" s="1117"/>
    </row>
    <row r="16" spans="1:9" ht="12.75" customHeight="1" x14ac:dyDescent="0.2">
      <c r="A16" s="452">
        <v>0</v>
      </c>
      <c r="B16" s="453">
        <v>2</v>
      </c>
      <c r="C16" s="453">
        <v>40</v>
      </c>
      <c r="D16" s="589">
        <f t="shared" si="2"/>
        <v>0</v>
      </c>
      <c r="E16" s="589">
        <f t="shared" si="1"/>
        <v>0</v>
      </c>
      <c r="G16" s="1115"/>
      <c r="H16" s="1116"/>
      <c r="I16" s="1117"/>
    </row>
    <row r="17" spans="1:9" ht="12.75" customHeight="1" x14ac:dyDescent="0.2">
      <c r="A17" s="452">
        <v>0</v>
      </c>
      <c r="B17" s="453">
        <v>2</v>
      </c>
      <c r="C17" s="453">
        <v>50</v>
      </c>
      <c r="D17" s="589">
        <f t="shared" si="2"/>
        <v>0</v>
      </c>
      <c r="E17" s="589">
        <f t="shared" si="1"/>
        <v>0</v>
      </c>
      <c r="G17" s="1115"/>
      <c r="H17" s="1116"/>
      <c r="I17" s="1117"/>
    </row>
    <row r="18" spans="1:9" ht="12.75" customHeight="1" x14ac:dyDescent="0.2">
      <c r="A18" s="452">
        <v>0</v>
      </c>
      <c r="B18" s="453">
        <v>2</v>
      </c>
      <c r="C18" s="453">
        <v>60</v>
      </c>
      <c r="D18" s="589">
        <f t="shared" si="2"/>
        <v>0</v>
      </c>
      <c r="E18" s="589">
        <f t="shared" si="1"/>
        <v>0</v>
      </c>
      <c r="G18" s="1115"/>
      <c r="H18" s="1116"/>
      <c r="I18" s="1117"/>
    </row>
    <row r="19" spans="1:9" ht="12.75" customHeight="1" x14ac:dyDescent="0.2">
      <c r="A19" s="452">
        <v>0</v>
      </c>
      <c r="B19" s="453">
        <v>2</v>
      </c>
      <c r="C19" s="453">
        <v>80</v>
      </c>
      <c r="D19" s="589">
        <f t="shared" si="2"/>
        <v>0</v>
      </c>
      <c r="E19" s="589">
        <f t="shared" si="1"/>
        <v>0</v>
      </c>
      <c r="G19" s="1115"/>
      <c r="H19" s="1116"/>
      <c r="I19" s="1117"/>
    </row>
    <row r="20" spans="1:9" ht="12.75" customHeight="1" x14ac:dyDescent="0.2">
      <c r="A20" s="452">
        <v>0</v>
      </c>
      <c r="B20" s="453">
        <v>3</v>
      </c>
      <c r="C20" s="453">
        <v>30</v>
      </c>
      <c r="D20" s="589">
        <f t="shared" si="2"/>
        <v>0</v>
      </c>
      <c r="E20" s="589">
        <f t="shared" si="1"/>
        <v>0</v>
      </c>
      <c r="G20" s="1115"/>
      <c r="H20" s="1116"/>
      <c r="I20" s="1117"/>
    </row>
    <row r="21" spans="1:9" ht="12.75" customHeight="1" x14ac:dyDescent="0.2">
      <c r="A21" s="452">
        <v>0</v>
      </c>
      <c r="B21" s="453">
        <v>3</v>
      </c>
      <c r="C21" s="453">
        <v>40</v>
      </c>
      <c r="D21" s="589">
        <f t="shared" si="2"/>
        <v>0</v>
      </c>
      <c r="E21" s="589">
        <f t="shared" si="1"/>
        <v>0</v>
      </c>
      <c r="G21" s="1115"/>
      <c r="H21" s="1116"/>
      <c r="I21" s="1117"/>
    </row>
    <row r="22" spans="1:9" ht="12.75" customHeight="1" x14ac:dyDescent="0.2">
      <c r="A22" s="452">
        <v>0</v>
      </c>
      <c r="B22" s="453">
        <v>3</v>
      </c>
      <c r="C22" s="453">
        <v>50</v>
      </c>
      <c r="D22" s="589">
        <f t="shared" si="2"/>
        <v>0</v>
      </c>
      <c r="E22" s="589">
        <f t="shared" si="1"/>
        <v>0</v>
      </c>
      <c r="G22" s="1115"/>
      <c r="H22" s="1116"/>
      <c r="I22" s="1117"/>
    </row>
    <row r="23" spans="1:9" ht="12.75" customHeight="1" x14ac:dyDescent="0.2">
      <c r="A23" s="452">
        <v>0</v>
      </c>
      <c r="B23" s="453">
        <v>3</v>
      </c>
      <c r="C23" s="453">
        <v>60</v>
      </c>
      <c r="D23" s="589">
        <f t="shared" si="2"/>
        <v>0</v>
      </c>
      <c r="E23" s="589">
        <f t="shared" si="1"/>
        <v>0</v>
      </c>
      <c r="G23" s="1115"/>
      <c r="H23" s="1116"/>
      <c r="I23" s="1117"/>
    </row>
    <row r="24" spans="1:9" ht="12.75" customHeight="1" x14ac:dyDescent="0.2">
      <c r="A24" s="452">
        <v>0</v>
      </c>
      <c r="B24" s="453">
        <v>3</v>
      </c>
      <c r="C24" s="453">
        <v>80</v>
      </c>
      <c r="D24" s="589">
        <f t="shared" si="2"/>
        <v>0</v>
      </c>
      <c r="E24" s="589">
        <f t="shared" si="1"/>
        <v>0</v>
      </c>
      <c r="G24" s="1115"/>
      <c r="H24" s="1116"/>
      <c r="I24" s="1117"/>
    </row>
    <row r="25" spans="1:9" ht="12.75" customHeight="1" x14ac:dyDescent="0.2">
      <c r="A25" s="452">
        <v>0</v>
      </c>
      <c r="B25" s="453">
        <v>4</v>
      </c>
      <c r="C25" s="453">
        <v>30</v>
      </c>
      <c r="D25" s="589">
        <f t="shared" si="2"/>
        <v>0</v>
      </c>
      <c r="E25" s="589">
        <f t="shared" si="1"/>
        <v>0</v>
      </c>
      <c r="G25" s="1115"/>
      <c r="H25" s="1116"/>
      <c r="I25" s="1117"/>
    </row>
    <row r="26" spans="1:9" ht="12.75" customHeight="1" x14ac:dyDescent="0.2">
      <c r="A26" s="452">
        <v>0</v>
      </c>
      <c r="B26" s="453">
        <v>4</v>
      </c>
      <c r="C26" s="453">
        <v>40</v>
      </c>
      <c r="D26" s="589">
        <f t="shared" si="2"/>
        <v>0</v>
      </c>
      <c r="E26" s="589">
        <f t="shared" si="1"/>
        <v>0</v>
      </c>
      <c r="G26" s="1115"/>
      <c r="H26" s="1116"/>
      <c r="I26" s="1117"/>
    </row>
    <row r="27" spans="1:9" ht="12.75" customHeight="1" x14ac:dyDescent="0.2">
      <c r="A27" s="452">
        <v>0</v>
      </c>
      <c r="B27" s="453">
        <v>4</v>
      </c>
      <c r="C27" s="453">
        <v>50</v>
      </c>
      <c r="D27" s="589">
        <f t="shared" si="2"/>
        <v>0</v>
      </c>
      <c r="E27" s="589">
        <f t="shared" si="1"/>
        <v>0</v>
      </c>
      <c r="G27" s="1115"/>
      <c r="H27" s="1116"/>
      <c r="I27" s="1117"/>
    </row>
    <row r="28" spans="1:9" ht="12.75" customHeight="1" x14ac:dyDescent="0.2">
      <c r="A28" s="452">
        <v>0</v>
      </c>
      <c r="B28" s="453">
        <v>4</v>
      </c>
      <c r="C28" s="453">
        <v>60</v>
      </c>
      <c r="D28" s="589">
        <f t="shared" si="2"/>
        <v>0</v>
      </c>
      <c r="E28" s="589">
        <f t="shared" si="1"/>
        <v>0</v>
      </c>
      <c r="G28" s="1115"/>
      <c r="H28" s="1116"/>
      <c r="I28" s="1117"/>
    </row>
    <row r="29" spans="1:9" ht="12.75" customHeight="1" x14ac:dyDescent="0.2">
      <c r="A29" s="452">
        <v>0</v>
      </c>
      <c r="B29" s="453">
        <v>4</v>
      </c>
      <c r="C29" s="453">
        <v>80</v>
      </c>
      <c r="D29" s="589">
        <f t="shared" si="2"/>
        <v>0</v>
      </c>
      <c r="E29" s="589">
        <f t="shared" si="1"/>
        <v>0</v>
      </c>
      <c r="G29" s="1115"/>
      <c r="H29" s="1116"/>
      <c r="I29" s="1117"/>
    </row>
    <row r="30" spans="1:9" ht="12.75" customHeight="1" x14ac:dyDescent="0.2">
      <c r="A30" s="451">
        <f>SUM(A5:A29)</f>
        <v>0</v>
      </c>
      <c r="B30"/>
      <c r="C30"/>
      <c r="D30" s="451">
        <f>SUM(D5:D29)</f>
        <v>0</v>
      </c>
      <c r="E30" s="451">
        <f>SUM(E5:E29)</f>
        <v>0</v>
      </c>
      <c r="G30" s="1115"/>
      <c r="H30" s="1116"/>
      <c r="I30" s="1117"/>
    </row>
    <row r="31" spans="1:9" ht="6" customHeight="1" x14ac:dyDescent="0.2">
      <c r="A31" s="590"/>
      <c r="B31" s="590"/>
      <c r="C31" s="590"/>
      <c r="D31" s="590"/>
      <c r="E31" s="590"/>
      <c r="G31" s="1115"/>
      <c r="H31" s="1116"/>
      <c r="I31" s="1117"/>
    </row>
    <row r="32" spans="1:9" x14ac:dyDescent="0.2">
      <c r="A32" s="949" t="s">
        <v>702</v>
      </c>
      <c r="B32" s="950"/>
      <c r="C32" s="950"/>
      <c r="D32" s="951"/>
      <c r="E32" s="601">
        <f>IF(D30=0,0,(E30/D30/100))</f>
        <v>0</v>
      </c>
      <c r="G32" s="1115"/>
      <c r="H32" s="1116"/>
      <c r="I32" s="1117"/>
    </row>
    <row r="33" spans="1:9" x14ac:dyDescent="0.2">
      <c r="A33" s="593"/>
      <c r="B33" s="593"/>
      <c r="C33" s="594"/>
      <c r="D33" s="594"/>
      <c r="E33" s="595"/>
      <c r="G33" s="1115"/>
      <c r="H33" s="1116"/>
      <c r="I33" s="1117"/>
    </row>
    <row r="34" spans="1:9" x14ac:dyDescent="0.2">
      <c r="A34" s="593"/>
      <c r="B34" s="593"/>
      <c r="C34" s="594"/>
      <c r="D34" s="594"/>
      <c r="E34" s="596"/>
      <c r="G34" s="1118"/>
      <c r="H34" s="1119"/>
      <c r="I34" s="1120"/>
    </row>
    <row r="35" spans="1:9" ht="12.75" customHeight="1" x14ac:dyDescent="0.2">
      <c r="A35" s="597"/>
      <c r="B35" s="597"/>
      <c r="C35" s="597"/>
      <c r="D35" s="597"/>
      <c r="E35" s="597"/>
      <c r="G35" s="588"/>
      <c r="H35" s="588"/>
      <c r="I35" s="588"/>
    </row>
    <row r="36" spans="1:9" ht="12.75" customHeight="1" x14ac:dyDescent="0.2">
      <c r="A36" s="598"/>
      <c r="B36" s="598"/>
      <c r="C36" s="598"/>
      <c r="D36" s="598"/>
      <c r="E36" s="598"/>
      <c r="G36" s="588"/>
      <c r="H36" s="588"/>
      <c r="I36" s="588"/>
    </row>
    <row r="37" spans="1:9" x14ac:dyDescent="0.2">
      <c r="A37" s="599"/>
      <c r="B37" s="599"/>
      <c r="C37" s="599"/>
      <c r="D37" s="599"/>
      <c r="E37" s="599"/>
      <c r="G37" s="567"/>
      <c r="H37" s="567"/>
      <c r="I37" s="567"/>
    </row>
    <row r="38" spans="1:9" x14ac:dyDescent="0.2">
      <c r="A38" s="591"/>
      <c r="B38" s="590"/>
      <c r="C38" s="590"/>
      <c r="D38" s="590"/>
      <c r="E38" s="592"/>
      <c r="G38" s="567"/>
      <c r="H38" s="567"/>
      <c r="I38" s="567"/>
    </row>
    <row r="39" spans="1:9" x14ac:dyDescent="0.2">
      <c r="A39" s="591"/>
      <c r="B39" s="590"/>
      <c r="C39" s="590"/>
      <c r="D39" s="590"/>
      <c r="E39" s="592"/>
      <c r="G39" s="567"/>
      <c r="H39" s="567"/>
      <c r="I39" s="567"/>
    </row>
    <row r="40" spans="1:9" x14ac:dyDescent="0.2">
      <c r="A40" s="591"/>
      <c r="B40" s="590"/>
      <c r="C40" s="590"/>
      <c r="D40" s="590"/>
      <c r="E40" s="592"/>
      <c r="G40" s="567"/>
      <c r="H40" s="567"/>
      <c r="I40" s="567"/>
    </row>
    <row r="41" spans="1:9" x14ac:dyDescent="0.2">
      <c r="A41" s="591"/>
      <c r="B41" s="590"/>
      <c r="C41" s="590"/>
      <c r="D41" s="590"/>
      <c r="E41" s="592"/>
      <c r="G41" s="567"/>
      <c r="H41" s="567"/>
      <c r="I41" s="567"/>
    </row>
    <row r="42" spans="1:9" x14ac:dyDescent="0.2">
      <c r="A42" s="591"/>
      <c r="B42" s="590"/>
      <c r="C42" s="590"/>
      <c r="D42" s="590"/>
      <c r="E42" s="592"/>
      <c r="G42" s="567"/>
      <c r="H42" s="567"/>
      <c r="I42" s="567"/>
    </row>
    <row r="43" spans="1:9" x14ac:dyDescent="0.2">
      <c r="A43" s="591"/>
      <c r="B43" s="590"/>
      <c r="C43" s="590"/>
      <c r="D43" s="590"/>
      <c r="E43" s="592"/>
      <c r="G43" s="567"/>
      <c r="H43" s="567"/>
      <c r="I43" s="567"/>
    </row>
    <row r="44" spans="1:9" x14ac:dyDescent="0.2">
      <c r="A44" s="593"/>
      <c r="B44" s="593"/>
      <c r="C44" s="594"/>
      <c r="D44" s="594"/>
      <c r="E44" s="595"/>
      <c r="G44" s="567"/>
      <c r="H44" s="567"/>
      <c r="I44" s="567"/>
    </row>
    <row r="45" spans="1:9" x14ac:dyDescent="0.2">
      <c r="A45" s="593"/>
      <c r="B45" s="593"/>
      <c r="C45" s="594"/>
      <c r="D45" s="594"/>
      <c r="E45" s="596"/>
      <c r="G45" s="567"/>
      <c r="H45" s="567"/>
      <c r="I45" s="567"/>
    </row>
    <row r="46" spans="1:9" x14ac:dyDescent="0.2">
      <c r="G46" s="568"/>
      <c r="H46" s="568"/>
      <c r="I46" s="568"/>
    </row>
  </sheetData>
  <sheetProtection algorithmName="SHA-512" hashValue="Am0dZZGv9uWEj8k6wir3s2CKdqyHK1wMObFM4j9Oe84Ug06QpNk2PboBw3jlLVjJuXL5NkVdLuG5ark3vbnazA==" saltValue="HZLovedz1V5qiyhPh+7oqQ=="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r:id="rId1"/>
  <headerFooter>
    <oddFooter>&amp;C&amp;"Arial,Regular"&amp;8&amp;P&amp;R&amp;"+,Italic"&amp;8&amp;F  &amp;A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6" tint="0.39997558519241921"/>
  </sheetPr>
  <dimension ref="A1:J138"/>
  <sheetViews>
    <sheetView showGridLines="0" view="pageBreakPreview" zoomScaleNormal="100" zoomScaleSheetLayoutView="100" workbookViewId="0">
      <selection activeCell="E23" sqref="E23"/>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7.25" style="94" customWidth="1"/>
    <col min="8" max="9" width="11.5" style="1" customWidth="1"/>
    <col min="10" max="16384" width="9" style="94"/>
  </cols>
  <sheetData>
    <row r="1" spans="1:10" s="37" customFormat="1" ht="21.95" customHeight="1" x14ac:dyDescent="0.25">
      <c r="A1" s="940" t="s">
        <v>236</v>
      </c>
      <c r="B1" s="940"/>
      <c r="C1" s="940"/>
      <c r="D1" s="940"/>
      <c r="E1" s="940"/>
      <c r="F1" s="940"/>
      <c r="G1" s="39"/>
      <c r="J1" s="39"/>
    </row>
    <row r="2" spans="1:10" s="107" customFormat="1" ht="12" customHeight="1" x14ac:dyDescent="0.25">
      <c r="A2" s="106"/>
      <c r="B2" s="106"/>
      <c r="C2" s="106"/>
      <c r="D2" s="106"/>
      <c r="E2" s="106"/>
      <c r="F2" s="106"/>
      <c r="G2" s="106"/>
      <c r="H2" s="37"/>
      <c r="I2" s="37"/>
      <c r="J2" s="106"/>
    </row>
    <row r="3" spans="1:10" s="107" customFormat="1" ht="12" customHeight="1" x14ac:dyDescent="0.25">
      <c r="A3" s="35" t="s">
        <v>175</v>
      </c>
      <c r="B3" s="106"/>
      <c r="C3" s="106"/>
      <c r="D3" s="106"/>
      <c r="E3" s="106"/>
      <c r="F3" s="106"/>
      <c r="G3" s="106"/>
      <c r="H3" s="192"/>
      <c r="I3" s="192"/>
      <c r="J3" s="106"/>
    </row>
    <row r="4" spans="1:10" s="109" customFormat="1" ht="6" customHeight="1" x14ac:dyDescent="0.25">
      <c r="A4" s="108"/>
      <c r="B4" s="108"/>
      <c r="C4" s="108"/>
      <c r="D4" s="108"/>
      <c r="E4" s="108"/>
      <c r="F4" s="108"/>
      <c r="H4" s="192"/>
      <c r="I4" s="192"/>
    </row>
    <row r="5" spans="1:10" s="109" customFormat="1" ht="12" customHeight="1" x14ac:dyDescent="0.2">
      <c r="A5" s="110" t="s">
        <v>240</v>
      </c>
      <c r="B5" s="1132" t="str">
        <f>IF('GEN INFO'!C9=0," ",'GEN INFO'!C9)</f>
        <v xml:space="preserve"> </v>
      </c>
      <c r="C5" s="1132"/>
      <c r="D5" s="1132"/>
      <c r="E5" s="1132"/>
      <c r="F5" s="173">
        <f ca="1">NOW()</f>
        <v>42406.52121770833</v>
      </c>
      <c r="H5" s="818" t="s">
        <v>546</v>
      </c>
      <c r="I5" s="819"/>
    </row>
    <row r="6" spans="1:10" s="109" customFormat="1" ht="12" customHeight="1" x14ac:dyDescent="0.2">
      <c r="A6" s="110" t="s">
        <v>241</v>
      </c>
      <c r="B6" s="166" t="str">
        <f>IF('GEN INFO'!I7=0," ",'GEN INFO'!I7)</f>
        <v xml:space="preserve"> </v>
      </c>
      <c r="C6" s="111" t="s">
        <v>8</v>
      </c>
      <c r="D6" s="386" t="str">
        <f>IF('GEN INFO'!L7=0," ",'GEN INFO'!L7)</f>
        <v>DE</v>
      </c>
      <c r="E6" s="112"/>
      <c r="F6" s="113"/>
      <c r="H6" s="820"/>
      <c r="I6" s="821"/>
    </row>
    <row r="7" spans="1:10" s="109" customFormat="1" ht="12" customHeight="1" x14ac:dyDescent="0.2">
      <c r="A7" s="110" t="s">
        <v>242</v>
      </c>
      <c r="B7" s="161" t="str">
        <f>IF('GEN INFO'!J5=0," ",'GEN INFO'!J5)</f>
        <v xml:space="preserve"> </v>
      </c>
      <c r="C7" s="111" t="s">
        <v>7</v>
      </c>
      <c r="D7" s="162" t="str">
        <f>IF('GEN INFO'!L5=0," ",'GEN INFO'!L5)</f>
        <v xml:space="preserve"> </v>
      </c>
      <c r="E7" s="112"/>
      <c r="F7" s="114"/>
      <c r="H7" s="820"/>
      <c r="I7" s="821"/>
    </row>
    <row r="8" spans="1:10" s="109" customFormat="1" ht="6" customHeight="1" x14ac:dyDescent="0.2">
      <c r="A8" s="115"/>
      <c r="B8" s="116"/>
      <c r="C8" s="117"/>
      <c r="D8" s="118"/>
      <c r="E8" s="115"/>
      <c r="F8" s="119"/>
      <c r="H8" s="820"/>
      <c r="I8" s="821"/>
    </row>
    <row r="9" spans="1:10" ht="12" customHeight="1" x14ac:dyDescent="0.2">
      <c r="A9" s="120" t="s">
        <v>243</v>
      </c>
      <c r="B9" s="104"/>
      <c r="C9" s="104"/>
      <c r="D9" s="104"/>
      <c r="E9" s="104"/>
      <c r="F9" s="104"/>
      <c r="H9" s="820"/>
      <c r="I9" s="821"/>
    </row>
    <row r="10" spans="1:10" ht="6" customHeight="1" x14ac:dyDescent="0.2">
      <c r="A10" s="104"/>
      <c r="B10" s="104"/>
      <c r="C10" s="104"/>
      <c r="D10" s="104"/>
      <c r="E10" s="104"/>
      <c r="F10" s="104"/>
      <c r="H10" s="820"/>
      <c r="I10" s="821"/>
    </row>
    <row r="11" spans="1:10" ht="12" customHeight="1" x14ac:dyDescent="0.2">
      <c r="A11" s="124" t="s">
        <v>244</v>
      </c>
      <c r="B11" s="546" t="str">
        <f>SOURCES!A37</f>
        <v>Perm A</v>
      </c>
      <c r="C11" s="542" t="str">
        <f>SOURCES!B37</f>
        <v>(Specify Lender Here)</v>
      </c>
      <c r="D11" s="542"/>
      <c r="E11" s="542"/>
      <c r="F11" s="543"/>
      <c r="H11" s="820"/>
      <c r="I11" s="821"/>
    </row>
    <row r="12" spans="1:10" ht="12" customHeight="1" x14ac:dyDescent="0.2">
      <c r="A12" s="124" t="s">
        <v>245</v>
      </c>
      <c r="B12" s="574"/>
      <c r="C12" s="570">
        <f>SOURCES!D37</f>
        <v>0</v>
      </c>
      <c r="D12" s="125"/>
      <c r="E12" s="125"/>
      <c r="F12" s="126"/>
      <c r="H12" s="820"/>
      <c r="I12" s="821"/>
    </row>
    <row r="13" spans="1:10" ht="12" customHeight="1" x14ac:dyDescent="0.2">
      <c r="A13" s="122" t="s">
        <v>246</v>
      </c>
      <c r="B13" s="574"/>
      <c r="C13" s="571">
        <f>F13/12</f>
        <v>0</v>
      </c>
      <c r="D13" s="121"/>
      <c r="E13" s="123" t="s">
        <v>250</v>
      </c>
      <c r="F13" s="389">
        <f>SOURCES!G37</f>
        <v>0</v>
      </c>
      <c r="H13" s="820"/>
      <c r="I13" s="821"/>
    </row>
    <row r="14" spans="1:10" ht="12" customHeight="1" x14ac:dyDescent="0.2">
      <c r="A14" s="122" t="s">
        <v>247</v>
      </c>
      <c r="B14" s="574"/>
      <c r="C14" s="572">
        <f>F14*12</f>
        <v>0</v>
      </c>
      <c r="D14" s="121"/>
      <c r="E14" s="138" t="s">
        <v>251</v>
      </c>
      <c r="F14" s="390">
        <f>SOURCES!E37</f>
        <v>0</v>
      </c>
      <c r="H14" s="820"/>
      <c r="I14" s="821"/>
    </row>
    <row r="15" spans="1:10" ht="12" customHeight="1" x14ac:dyDescent="0.2">
      <c r="A15" s="122" t="s">
        <v>248</v>
      </c>
      <c r="B15" s="574"/>
      <c r="C15" s="573">
        <f>IF(ISERR(PMT(C13,C14,-C12)),0,PMT(C13,C14,-C12))</f>
        <v>0</v>
      </c>
      <c r="D15" s="121"/>
      <c r="E15" s="138" t="s">
        <v>252</v>
      </c>
      <c r="F15" s="167">
        <f>C15*12</f>
        <v>0</v>
      </c>
      <c r="H15" s="820"/>
      <c r="I15" s="821"/>
    </row>
    <row r="16" spans="1:10" ht="12" customHeight="1" x14ac:dyDescent="0.2">
      <c r="A16" s="1126" t="s">
        <v>249</v>
      </c>
      <c r="B16" s="1127"/>
      <c r="C16" s="388">
        <f>'GEN INFO'!J5</f>
        <v>0</v>
      </c>
      <c r="D16" s="1128" t="s">
        <v>253</v>
      </c>
      <c r="E16" s="1128"/>
      <c r="F16" s="391">
        <f>'GEN INFO'!L5</f>
        <v>0</v>
      </c>
      <c r="H16" s="820"/>
      <c r="I16" s="821"/>
    </row>
    <row r="17" spans="1:9" ht="12" customHeight="1" x14ac:dyDescent="0.2">
      <c r="A17" s="127"/>
      <c r="B17" s="128"/>
      <c r="C17" s="128"/>
      <c r="D17" s="127"/>
      <c r="E17" s="127"/>
      <c r="F17" s="129"/>
      <c r="H17" s="820"/>
      <c r="I17" s="821"/>
    </row>
    <row r="18" spans="1:9" ht="12" customHeight="1" x14ac:dyDescent="0.2">
      <c r="A18" s="1133" t="s">
        <v>254</v>
      </c>
      <c r="B18" s="1133"/>
      <c r="C18" s="1133"/>
      <c r="D18" s="1133"/>
      <c r="E18" s="1133"/>
      <c r="F18" s="1133"/>
      <c r="H18" s="820"/>
      <c r="I18" s="821"/>
    </row>
    <row r="19" spans="1:9" ht="6" customHeight="1" x14ac:dyDescent="0.2">
      <c r="A19" s="136"/>
      <c r="B19" s="136"/>
      <c r="C19" s="136"/>
      <c r="D19" s="136"/>
      <c r="E19" s="136"/>
      <c r="F19" s="136"/>
      <c r="H19" s="820"/>
      <c r="I19" s="821"/>
    </row>
    <row r="20" spans="1:9" ht="12" customHeight="1" x14ac:dyDescent="0.2">
      <c r="A20" s="1131" t="s">
        <v>7</v>
      </c>
      <c r="B20" s="1131" t="s">
        <v>255</v>
      </c>
      <c r="C20" s="1131" t="s">
        <v>256</v>
      </c>
      <c r="D20" s="1131" t="s">
        <v>257</v>
      </c>
      <c r="E20" s="1131" t="s">
        <v>258</v>
      </c>
      <c r="F20" s="1131" t="s">
        <v>259</v>
      </c>
      <c r="H20" s="820"/>
      <c r="I20" s="821"/>
    </row>
    <row r="21" spans="1:9" ht="12" customHeight="1" x14ac:dyDescent="0.2">
      <c r="A21" s="1131"/>
      <c r="B21" s="1131"/>
      <c r="C21" s="1131"/>
      <c r="D21" s="1131"/>
      <c r="E21" s="1131"/>
      <c r="F21" s="1131"/>
      <c r="H21" s="820"/>
      <c r="I21" s="821"/>
    </row>
    <row r="22" spans="1:9" s="95" customFormat="1" ht="6" customHeight="1" x14ac:dyDescent="0.2">
      <c r="A22" s="105"/>
      <c r="B22" s="105"/>
      <c r="C22" s="105"/>
      <c r="D22" s="105"/>
      <c r="E22" s="105"/>
      <c r="F22" s="135"/>
      <c r="H22" s="820"/>
      <c r="I22" s="821"/>
    </row>
    <row r="23" spans="1:9" ht="12" customHeight="1" x14ac:dyDescent="0.2">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c r="H23" s="820"/>
      <c r="I23" s="821"/>
    </row>
    <row r="24" spans="1:9" s="109" customFormat="1" ht="12" customHeight="1" x14ac:dyDescent="0.2">
      <c r="A24" s="133">
        <f t="shared" ref="A24:A79" si="3">A23+1</f>
        <v>2020</v>
      </c>
      <c r="B24" s="168">
        <f t="shared" ref="B24:B62" si="4">IF($C$12=0,0,IF(A24=$F$16,$C$14-13+$C$16,IF(B23-12&gt;0,B23-12,0)))</f>
        <v>0</v>
      </c>
      <c r="C24" s="169">
        <f t="shared" si="0"/>
        <v>0</v>
      </c>
      <c r="D24" s="170">
        <f t="shared" ref="D24:D79" si="5">C24-E24</f>
        <v>0</v>
      </c>
      <c r="E24" s="169">
        <f t="shared" si="1"/>
        <v>0</v>
      </c>
      <c r="F24" s="169">
        <f t="shared" si="2"/>
        <v>0</v>
      </c>
      <c r="H24" s="820"/>
      <c r="I24" s="821"/>
    </row>
    <row r="25" spans="1:9" s="109" customFormat="1" ht="12" customHeight="1" x14ac:dyDescent="0.2">
      <c r="A25" s="133">
        <f t="shared" si="3"/>
        <v>2021</v>
      </c>
      <c r="B25" s="168">
        <f t="shared" si="4"/>
        <v>0</v>
      </c>
      <c r="C25" s="169">
        <f t="shared" si="0"/>
        <v>0</v>
      </c>
      <c r="D25" s="170">
        <f t="shared" si="5"/>
        <v>0</v>
      </c>
      <c r="E25" s="169">
        <f t="shared" si="1"/>
        <v>0</v>
      </c>
      <c r="F25" s="169">
        <f t="shared" si="2"/>
        <v>0</v>
      </c>
      <c r="H25" s="822"/>
      <c r="I25" s="823"/>
    </row>
    <row r="26" spans="1:9" s="109" customFormat="1" ht="12" customHeight="1" x14ac:dyDescent="0.2">
      <c r="A26" s="133">
        <f t="shared" si="3"/>
        <v>2022</v>
      </c>
      <c r="B26" s="168">
        <f t="shared" si="4"/>
        <v>0</v>
      </c>
      <c r="C26" s="169">
        <f t="shared" si="0"/>
        <v>0</v>
      </c>
      <c r="D26" s="170">
        <f t="shared" si="5"/>
        <v>0</v>
      </c>
      <c r="E26" s="169">
        <f t="shared" si="1"/>
        <v>0</v>
      </c>
      <c r="F26" s="169">
        <f t="shared" si="2"/>
        <v>0</v>
      </c>
      <c r="H26" s="356"/>
      <c r="I26" s="356"/>
    </row>
    <row r="27" spans="1:9" s="109" customFormat="1" ht="12" customHeight="1" x14ac:dyDescent="0.2">
      <c r="A27" s="133">
        <f t="shared" si="3"/>
        <v>2023</v>
      </c>
      <c r="B27" s="168">
        <f t="shared" si="4"/>
        <v>0</v>
      </c>
      <c r="C27" s="169">
        <f t="shared" si="0"/>
        <v>0</v>
      </c>
      <c r="D27" s="170">
        <f t="shared" si="5"/>
        <v>0</v>
      </c>
      <c r="E27" s="169">
        <f t="shared" si="1"/>
        <v>0</v>
      </c>
      <c r="F27" s="169">
        <f t="shared" si="2"/>
        <v>0</v>
      </c>
      <c r="H27" s="356"/>
      <c r="I27" s="356"/>
    </row>
    <row r="28" spans="1:9" s="109" customFormat="1" ht="12" customHeight="1" x14ac:dyDescent="0.2">
      <c r="A28" s="133">
        <f t="shared" si="3"/>
        <v>2024</v>
      </c>
      <c r="B28" s="168">
        <f t="shared" si="4"/>
        <v>0</v>
      </c>
      <c r="C28" s="169">
        <f t="shared" si="0"/>
        <v>0</v>
      </c>
      <c r="D28" s="170">
        <f t="shared" si="5"/>
        <v>0</v>
      </c>
      <c r="E28" s="169">
        <f t="shared" si="1"/>
        <v>0</v>
      </c>
      <c r="F28" s="169">
        <f t="shared" si="2"/>
        <v>0</v>
      </c>
      <c r="H28" s="356"/>
      <c r="I28" s="356"/>
    </row>
    <row r="29" spans="1:9" s="109" customFormat="1" ht="12" customHeight="1" x14ac:dyDescent="0.2">
      <c r="A29" s="133">
        <f t="shared" si="3"/>
        <v>2025</v>
      </c>
      <c r="B29" s="168">
        <f t="shared" si="4"/>
        <v>0</v>
      </c>
      <c r="C29" s="169">
        <f t="shared" si="0"/>
        <v>0</v>
      </c>
      <c r="D29" s="170">
        <f t="shared" si="5"/>
        <v>0</v>
      </c>
      <c r="E29" s="169">
        <f t="shared" si="1"/>
        <v>0</v>
      </c>
      <c r="F29" s="169">
        <f t="shared" si="2"/>
        <v>0</v>
      </c>
      <c r="H29" s="356"/>
      <c r="I29" s="356"/>
    </row>
    <row r="30" spans="1:9" s="109" customFormat="1" ht="12" customHeight="1" x14ac:dyDescent="0.2">
      <c r="A30" s="133">
        <f t="shared" si="3"/>
        <v>2026</v>
      </c>
      <c r="B30" s="168">
        <f t="shared" si="4"/>
        <v>0</v>
      </c>
      <c r="C30" s="169">
        <f t="shared" si="0"/>
        <v>0</v>
      </c>
      <c r="D30" s="170">
        <f t="shared" si="5"/>
        <v>0</v>
      </c>
      <c r="E30" s="169">
        <f t="shared" si="1"/>
        <v>0</v>
      </c>
      <c r="F30" s="169">
        <f t="shared" si="2"/>
        <v>0</v>
      </c>
      <c r="H30" s="356"/>
      <c r="I30" s="356"/>
    </row>
    <row r="31" spans="1:9" s="109" customFormat="1" ht="12" customHeight="1" x14ac:dyDescent="0.2">
      <c r="A31" s="133">
        <f t="shared" si="3"/>
        <v>2027</v>
      </c>
      <c r="B31" s="168">
        <f t="shared" si="4"/>
        <v>0</v>
      </c>
      <c r="C31" s="169">
        <f t="shared" si="0"/>
        <v>0</v>
      </c>
      <c r="D31" s="170">
        <f t="shared" si="5"/>
        <v>0</v>
      </c>
      <c r="E31" s="169">
        <f t="shared" si="1"/>
        <v>0</v>
      </c>
      <c r="F31" s="169">
        <f t="shared" si="2"/>
        <v>0</v>
      </c>
      <c r="H31" s="356"/>
      <c r="I31" s="356"/>
    </row>
    <row r="32" spans="1:9" s="109" customFormat="1" ht="12" customHeight="1" x14ac:dyDescent="0.2">
      <c r="A32" s="133">
        <f t="shared" si="3"/>
        <v>2028</v>
      </c>
      <c r="B32" s="168">
        <f t="shared" si="4"/>
        <v>0</v>
      </c>
      <c r="C32" s="169">
        <f t="shared" si="0"/>
        <v>0</v>
      </c>
      <c r="D32" s="170">
        <f t="shared" si="5"/>
        <v>0</v>
      </c>
      <c r="E32" s="169">
        <f t="shared" si="1"/>
        <v>0</v>
      </c>
      <c r="F32" s="169">
        <f t="shared" si="2"/>
        <v>0</v>
      </c>
      <c r="H32" s="356"/>
      <c r="I32" s="356"/>
    </row>
    <row r="33" spans="1:9" s="109" customFormat="1" ht="12" customHeight="1" x14ac:dyDescent="0.2">
      <c r="A33" s="133">
        <f t="shared" si="3"/>
        <v>2029</v>
      </c>
      <c r="B33" s="168">
        <f t="shared" si="4"/>
        <v>0</v>
      </c>
      <c r="C33" s="169">
        <f t="shared" si="0"/>
        <v>0</v>
      </c>
      <c r="D33" s="170">
        <f t="shared" si="5"/>
        <v>0</v>
      </c>
      <c r="E33" s="169">
        <f t="shared" si="1"/>
        <v>0</v>
      </c>
      <c r="F33" s="169">
        <f t="shared" si="2"/>
        <v>0</v>
      </c>
      <c r="G33" s="109" t="s">
        <v>237</v>
      </c>
      <c r="H33" s="356"/>
      <c r="I33" s="356"/>
    </row>
    <row r="34" spans="1:9" s="109" customFormat="1" ht="12" customHeight="1" x14ac:dyDescent="0.2">
      <c r="A34" s="133">
        <f t="shared" si="3"/>
        <v>2030</v>
      </c>
      <c r="B34" s="168">
        <f t="shared" si="4"/>
        <v>0</v>
      </c>
      <c r="C34" s="169">
        <f t="shared" si="0"/>
        <v>0</v>
      </c>
      <c r="D34" s="170">
        <f t="shared" si="5"/>
        <v>0</v>
      </c>
      <c r="E34" s="169">
        <f t="shared" si="1"/>
        <v>0</v>
      </c>
      <c r="F34" s="169">
        <f t="shared" si="2"/>
        <v>0</v>
      </c>
      <c r="H34" s="356"/>
      <c r="I34" s="356"/>
    </row>
    <row r="35" spans="1:9" s="109" customFormat="1" ht="12" customHeight="1" x14ac:dyDescent="0.2">
      <c r="A35" s="133">
        <f t="shared" si="3"/>
        <v>2031</v>
      </c>
      <c r="B35" s="168">
        <f t="shared" si="4"/>
        <v>0</v>
      </c>
      <c r="C35" s="169">
        <f t="shared" si="0"/>
        <v>0</v>
      </c>
      <c r="D35" s="170">
        <f t="shared" si="5"/>
        <v>0</v>
      </c>
      <c r="E35" s="169">
        <f t="shared" si="1"/>
        <v>0</v>
      </c>
      <c r="F35" s="169">
        <f t="shared" si="2"/>
        <v>0</v>
      </c>
      <c r="H35" s="356"/>
      <c r="I35" s="356"/>
    </row>
    <row r="36" spans="1:9" s="109" customFormat="1" ht="12" customHeight="1" x14ac:dyDescent="0.2">
      <c r="A36" s="133">
        <f t="shared" si="3"/>
        <v>2032</v>
      </c>
      <c r="B36" s="168">
        <f t="shared" si="4"/>
        <v>0</v>
      </c>
      <c r="C36" s="169">
        <f t="shared" si="0"/>
        <v>0</v>
      </c>
      <c r="D36" s="170">
        <f t="shared" si="5"/>
        <v>0</v>
      </c>
      <c r="E36" s="169">
        <f t="shared" si="1"/>
        <v>0</v>
      </c>
      <c r="F36" s="169">
        <f t="shared" si="2"/>
        <v>0</v>
      </c>
      <c r="H36" s="2"/>
      <c r="I36" s="2"/>
    </row>
    <row r="37" spans="1:9" s="109" customFormat="1" ht="12" customHeight="1" x14ac:dyDescent="0.2">
      <c r="A37" s="133">
        <f t="shared" si="3"/>
        <v>2033</v>
      </c>
      <c r="B37" s="168">
        <f t="shared" si="4"/>
        <v>0</v>
      </c>
      <c r="C37" s="169">
        <f t="shared" si="0"/>
        <v>0</v>
      </c>
      <c r="D37" s="170">
        <f t="shared" si="5"/>
        <v>0</v>
      </c>
      <c r="E37" s="169">
        <f t="shared" si="1"/>
        <v>0</v>
      </c>
      <c r="F37" s="169">
        <f t="shared" si="2"/>
        <v>0</v>
      </c>
      <c r="H37" s="2"/>
      <c r="I37" s="2"/>
    </row>
    <row r="38" spans="1:9" s="109" customFormat="1" ht="12" customHeight="1" x14ac:dyDescent="0.2">
      <c r="A38" s="133">
        <f t="shared" si="3"/>
        <v>2034</v>
      </c>
      <c r="B38" s="168">
        <f t="shared" si="4"/>
        <v>0</v>
      </c>
      <c r="C38" s="169">
        <f t="shared" si="0"/>
        <v>0</v>
      </c>
      <c r="D38" s="170">
        <f t="shared" si="5"/>
        <v>0</v>
      </c>
      <c r="E38" s="169">
        <f t="shared" si="1"/>
        <v>0</v>
      </c>
      <c r="F38" s="169">
        <f t="shared" si="2"/>
        <v>0</v>
      </c>
      <c r="H38" s="2"/>
      <c r="I38" s="2"/>
    </row>
    <row r="39" spans="1:9" s="109" customFormat="1" ht="12" customHeight="1" x14ac:dyDescent="0.2">
      <c r="A39" s="133">
        <f t="shared" si="3"/>
        <v>2035</v>
      </c>
      <c r="B39" s="168">
        <f t="shared" si="4"/>
        <v>0</v>
      </c>
      <c r="C39" s="169">
        <f t="shared" si="0"/>
        <v>0</v>
      </c>
      <c r="D39" s="170">
        <f t="shared" si="5"/>
        <v>0</v>
      </c>
      <c r="E39" s="169">
        <f t="shared" si="1"/>
        <v>0</v>
      </c>
      <c r="F39" s="169">
        <f t="shared" si="2"/>
        <v>0</v>
      </c>
      <c r="H39" s="2"/>
      <c r="I39" s="2"/>
    </row>
    <row r="40" spans="1:9" s="109" customFormat="1" ht="12" customHeight="1" x14ac:dyDescent="0.2">
      <c r="A40" s="133">
        <f t="shared" si="3"/>
        <v>2036</v>
      </c>
      <c r="B40" s="168">
        <f t="shared" si="4"/>
        <v>0</v>
      </c>
      <c r="C40" s="169">
        <f t="shared" si="0"/>
        <v>0</v>
      </c>
      <c r="D40" s="170">
        <f t="shared" si="5"/>
        <v>0</v>
      </c>
      <c r="E40" s="169">
        <f t="shared" si="1"/>
        <v>0</v>
      </c>
      <c r="F40" s="169">
        <f t="shared" si="2"/>
        <v>0</v>
      </c>
      <c r="H40" s="2"/>
      <c r="I40" s="2"/>
    </row>
    <row r="41" spans="1:9" s="109" customFormat="1" ht="12" customHeight="1" x14ac:dyDescent="0.2">
      <c r="A41" s="133">
        <f t="shared" si="3"/>
        <v>2037</v>
      </c>
      <c r="B41" s="168">
        <f t="shared" si="4"/>
        <v>0</v>
      </c>
      <c r="C41" s="169">
        <f t="shared" si="0"/>
        <v>0</v>
      </c>
      <c r="D41" s="170">
        <f t="shared" si="5"/>
        <v>0</v>
      </c>
      <c r="E41" s="169">
        <f t="shared" si="1"/>
        <v>0</v>
      </c>
      <c r="F41" s="169">
        <f t="shared" si="2"/>
        <v>0</v>
      </c>
      <c r="H41" s="2"/>
      <c r="I41" s="2"/>
    </row>
    <row r="42" spans="1:9" s="109" customFormat="1" ht="12" customHeight="1" x14ac:dyDescent="0.2">
      <c r="A42" s="133">
        <f t="shared" si="3"/>
        <v>2038</v>
      </c>
      <c r="B42" s="168">
        <f t="shared" si="4"/>
        <v>0</v>
      </c>
      <c r="C42" s="169">
        <f t="shared" si="0"/>
        <v>0</v>
      </c>
      <c r="D42" s="170">
        <f t="shared" si="5"/>
        <v>0</v>
      </c>
      <c r="E42" s="169">
        <f t="shared" si="1"/>
        <v>0</v>
      </c>
      <c r="F42" s="169">
        <f t="shared" si="2"/>
        <v>0</v>
      </c>
      <c r="H42" s="2"/>
      <c r="I42" s="2"/>
    </row>
    <row r="43" spans="1:9" s="109" customFormat="1" ht="12" customHeight="1" x14ac:dyDescent="0.2">
      <c r="A43" s="133">
        <f t="shared" si="3"/>
        <v>2039</v>
      </c>
      <c r="B43" s="168">
        <f t="shared" si="4"/>
        <v>0</v>
      </c>
      <c r="C43" s="169">
        <f t="shared" si="0"/>
        <v>0</v>
      </c>
      <c r="D43" s="170">
        <f t="shared" si="5"/>
        <v>0</v>
      </c>
      <c r="E43" s="169">
        <f t="shared" si="1"/>
        <v>0</v>
      </c>
      <c r="F43" s="169">
        <f t="shared" si="2"/>
        <v>0</v>
      </c>
      <c r="H43" s="2"/>
      <c r="I43" s="2"/>
    </row>
    <row r="44" spans="1:9" s="109" customFormat="1" ht="12" customHeight="1" x14ac:dyDescent="0.2">
      <c r="A44" s="133">
        <f t="shared" si="3"/>
        <v>2040</v>
      </c>
      <c r="B44" s="168">
        <f t="shared" si="4"/>
        <v>0</v>
      </c>
      <c r="C44" s="169">
        <f t="shared" si="0"/>
        <v>0</v>
      </c>
      <c r="D44" s="170">
        <f t="shared" si="5"/>
        <v>0</v>
      </c>
      <c r="E44" s="169">
        <f t="shared" si="1"/>
        <v>0</v>
      </c>
      <c r="F44" s="169">
        <f t="shared" si="2"/>
        <v>0</v>
      </c>
      <c r="H44" s="2"/>
      <c r="I44" s="2"/>
    </row>
    <row r="45" spans="1:9" s="109" customFormat="1" ht="12" customHeight="1" x14ac:dyDescent="0.2">
      <c r="A45" s="133">
        <f t="shared" si="3"/>
        <v>2041</v>
      </c>
      <c r="B45" s="168">
        <f t="shared" si="4"/>
        <v>0</v>
      </c>
      <c r="C45" s="169">
        <f t="shared" si="0"/>
        <v>0</v>
      </c>
      <c r="D45" s="170">
        <f t="shared" si="5"/>
        <v>0</v>
      </c>
      <c r="E45" s="169">
        <f t="shared" si="1"/>
        <v>0</v>
      </c>
      <c r="F45" s="169">
        <f t="shared" si="2"/>
        <v>0</v>
      </c>
      <c r="H45" s="2"/>
      <c r="I45" s="2"/>
    </row>
    <row r="46" spans="1:9" s="109" customFormat="1" ht="12" customHeight="1" x14ac:dyDescent="0.2">
      <c r="A46" s="133">
        <f t="shared" si="3"/>
        <v>2042</v>
      </c>
      <c r="B46" s="168">
        <f t="shared" si="4"/>
        <v>0</v>
      </c>
      <c r="C46" s="169">
        <f t="shared" si="0"/>
        <v>0</v>
      </c>
      <c r="D46" s="170">
        <f t="shared" si="5"/>
        <v>0</v>
      </c>
      <c r="E46" s="169">
        <f t="shared" si="1"/>
        <v>0</v>
      </c>
      <c r="F46" s="169">
        <f t="shared" si="2"/>
        <v>0</v>
      </c>
      <c r="H46" s="2"/>
      <c r="I46" s="2"/>
    </row>
    <row r="47" spans="1:9" s="109" customFormat="1" ht="12" customHeight="1" x14ac:dyDescent="0.2">
      <c r="A47" s="133">
        <f t="shared" si="3"/>
        <v>2043</v>
      </c>
      <c r="B47" s="168">
        <f t="shared" si="4"/>
        <v>0</v>
      </c>
      <c r="C47" s="169">
        <f t="shared" si="0"/>
        <v>0</v>
      </c>
      <c r="D47" s="170">
        <f t="shared" si="5"/>
        <v>0</v>
      </c>
      <c r="E47" s="169">
        <f t="shared" si="1"/>
        <v>0</v>
      </c>
      <c r="F47" s="169">
        <f t="shared" si="2"/>
        <v>0</v>
      </c>
      <c r="H47" s="2"/>
      <c r="I47" s="2"/>
    </row>
    <row r="48" spans="1:9" s="109" customFormat="1" ht="12" customHeight="1" x14ac:dyDescent="0.2">
      <c r="A48" s="133">
        <f t="shared" si="3"/>
        <v>2044</v>
      </c>
      <c r="B48" s="168">
        <f t="shared" si="4"/>
        <v>0</v>
      </c>
      <c r="C48" s="169">
        <f t="shared" si="0"/>
        <v>0</v>
      </c>
      <c r="D48" s="170">
        <f t="shared" si="5"/>
        <v>0</v>
      </c>
      <c r="E48" s="169">
        <f t="shared" si="1"/>
        <v>0</v>
      </c>
      <c r="F48" s="169">
        <f t="shared" si="2"/>
        <v>0</v>
      </c>
      <c r="H48" s="2"/>
      <c r="I48" s="2"/>
    </row>
    <row r="49" spans="1:9" s="109" customFormat="1" ht="12" customHeight="1" x14ac:dyDescent="0.2">
      <c r="A49" s="133">
        <f t="shared" si="3"/>
        <v>2045</v>
      </c>
      <c r="B49" s="168">
        <f t="shared" si="4"/>
        <v>0</v>
      </c>
      <c r="C49" s="169">
        <f t="shared" si="0"/>
        <v>0</v>
      </c>
      <c r="D49" s="170">
        <f t="shared" si="5"/>
        <v>0</v>
      </c>
      <c r="E49" s="169">
        <f t="shared" si="1"/>
        <v>0</v>
      </c>
      <c r="F49" s="169">
        <f t="shared" si="2"/>
        <v>0</v>
      </c>
      <c r="H49" s="2"/>
      <c r="I49" s="2"/>
    </row>
    <row r="50" spans="1:9" s="109" customFormat="1" ht="12" customHeight="1" x14ac:dyDescent="0.2">
      <c r="A50" s="133">
        <f t="shared" si="3"/>
        <v>2046</v>
      </c>
      <c r="B50" s="168">
        <f t="shared" si="4"/>
        <v>0</v>
      </c>
      <c r="C50" s="169">
        <f t="shared" si="0"/>
        <v>0</v>
      </c>
      <c r="D50" s="170">
        <f t="shared" si="5"/>
        <v>0</v>
      </c>
      <c r="E50" s="169">
        <f t="shared" si="1"/>
        <v>0</v>
      </c>
      <c r="F50" s="169">
        <f t="shared" si="2"/>
        <v>0</v>
      </c>
      <c r="H50" s="38"/>
      <c r="I50" s="38"/>
    </row>
    <row r="51" spans="1:9" s="109" customFormat="1" ht="12" customHeight="1" x14ac:dyDescent="0.2">
      <c r="A51" s="133">
        <f t="shared" si="3"/>
        <v>2047</v>
      </c>
      <c r="B51" s="168">
        <f t="shared" si="4"/>
        <v>0</v>
      </c>
      <c r="C51" s="169">
        <f t="shared" si="0"/>
        <v>0</v>
      </c>
      <c r="D51" s="170">
        <f t="shared" si="5"/>
        <v>0</v>
      </c>
      <c r="E51" s="169">
        <f t="shared" si="1"/>
        <v>0</v>
      </c>
      <c r="F51" s="169">
        <f t="shared" si="2"/>
        <v>0</v>
      </c>
      <c r="H51" s="2"/>
      <c r="I51" s="2"/>
    </row>
    <row r="52" spans="1:9" s="109" customFormat="1" ht="12" customHeight="1" x14ac:dyDescent="0.2">
      <c r="A52" s="133">
        <f t="shared" si="3"/>
        <v>2048</v>
      </c>
      <c r="B52" s="168">
        <f t="shared" si="4"/>
        <v>0</v>
      </c>
      <c r="C52" s="169">
        <f t="shared" si="0"/>
        <v>0</v>
      </c>
      <c r="D52" s="170">
        <f t="shared" si="5"/>
        <v>0</v>
      </c>
      <c r="E52" s="169">
        <f t="shared" si="1"/>
        <v>0</v>
      </c>
      <c r="F52" s="169">
        <f t="shared" si="2"/>
        <v>0</v>
      </c>
      <c r="H52" s="2"/>
      <c r="I52" s="2"/>
    </row>
    <row r="53" spans="1:9" s="109" customFormat="1" ht="12" customHeight="1" x14ac:dyDescent="0.2">
      <c r="A53" s="133">
        <f t="shared" si="3"/>
        <v>2049</v>
      </c>
      <c r="B53" s="168">
        <f t="shared" si="4"/>
        <v>0</v>
      </c>
      <c r="C53" s="169">
        <f t="shared" si="0"/>
        <v>0</v>
      </c>
      <c r="D53" s="170">
        <f t="shared" si="5"/>
        <v>0</v>
      </c>
      <c r="E53" s="169">
        <f t="shared" si="1"/>
        <v>0</v>
      </c>
      <c r="F53" s="169">
        <f t="shared" si="2"/>
        <v>0</v>
      </c>
      <c r="H53" s="2"/>
      <c r="I53" s="2"/>
    </row>
    <row r="54" spans="1:9" s="109" customFormat="1" ht="12" customHeight="1" x14ac:dyDescent="0.2">
      <c r="A54" s="133">
        <f t="shared" si="3"/>
        <v>2050</v>
      </c>
      <c r="B54" s="168">
        <f t="shared" si="4"/>
        <v>0</v>
      </c>
      <c r="C54" s="169">
        <f t="shared" si="0"/>
        <v>0</v>
      </c>
      <c r="D54" s="170">
        <f t="shared" si="5"/>
        <v>0</v>
      </c>
      <c r="E54" s="169">
        <f t="shared" si="1"/>
        <v>0</v>
      </c>
      <c r="F54" s="169">
        <f t="shared" si="2"/>
        <v>0</v>
      </c>
      <c r="H54" s="2"/>
      <c r="I54" s="2"/>
    </row>
    <row r="55" spans="1:9" s="109" customFormat="1" ht="12" customHeight="1" x14ac:dyDescent="0.2">
      <c r="A55" s="133">
        <f t="shared" si="3"/>
        <v>2051</v>
      </c>
      <c r="B55" s="168">
        <f>IF($C$12=0,0,IF(A55=$F$16,$C$14-13+$C$16,IF(B54-12&gt;0,B54-12,0)))</f>
        <v>0</v>
      </c>
      <c r="C55" s="169">
        <f t="shared" ref="C55:C79" si="6">IF(A55=$F$16,(13-$C$16)*$C$15,(B54-B55)*$C$15)</f>
        <v>0</v>
      </c>
      <c r="D55" s="170">
        <f t="shared" si="5"/>
        <v>0</v>
      </c>
      <c r="E55" s="169">
        <f t="shared" ref="E55:E79" si="7">IF(A55=$F$16,$C$12-F55,F54-F55)</f>
        <v>0</v>
      </c>
      <c r="F55" s="169">
        <f t="shared" ref="F55:F79" si="8">IF(ISERR(PV($C$13,$B55,-$C$15)),0,PV($C$13,$B55,-$C$15))</f>
        <v>0</v>
      </c>
      <c r="H55" s="2"/>
      <c r="I55" s="2"/>
    </row>
    <row r="56" spans="1:9" s="109" customFormat="1" ht="12" customHeight="1" x14ac:dyDescent="0.2">
      <c r="A56" s="133">
        <f t="shared" si="3"/>
        <v>2052</v>
      </c>
      <c r="B56" s="168">
        <f t="shared" si="4"/>
        <v>0</v>
      </c>
      <c r="C56" s="169">
        <f t="shared" si="6"/>
        <v>0</v>
      </c>
      <c r="D56" s="170">
        <f t="shared" si="5"/>
        <v>0</v>
      </c>
      <c r="E56" s="169">
        <f t="shared" si="7"/>
        <v>0</v>
      </c>
      <c r="F56" s="169">
        <f t="shared" si="8"/>
        <v>0</v>
      </c>
      <c r="H56" s="2"/>
      <c r="I56" s="2"/>
    </row>
    <row r="57" spans="1:9" s="109" customFormat="1" ht="12" customHeight="1" x14ac:dyDescent="0.2">
      <c r="A57" s="133">
        <f t="shared" si="3"/>
        <v>2053</v>
      </c>
      <c r="B57" s="168">
        <f t="shared" si="4"/>
        <v>0</v>
      </c>
      <c r="C57" s="169">
        <f t="shared" si="6"/>
        <v>0</v>
      </c>
      <c r="D57" s="170">
        <f t="shared" si="5"/>
        <v>0</v>
      </c>
      <c r="E57" s="169">
        <f t="shared" si="7"/>
        <v>0</v>
      </c>
      <c r="F57" s="169">
        <f t="shared" si="8"/>
        <v>0</v>
      </c>
      <c r="H57" s="2"/>
      <c r="I57" s="2"/>
    </row>
    <row r="58" spans="1:9" s="109" customFormat="1" ht="12" customHeight="1" x14ac:dyDescent="0.2">
      <c r="A58" s="133">
        <f t="shared" si="3"/>
        <v>2054</v>
      </c>
      <c r="B58" s="168">
        <f t="shared" si="4"/>
        <v>0</v>
      </c>
      <c r="C58" s="169">
        <f t="shared" si="6"/>
        <v>0</v>
      </c>
      <c r="D58" s="170">
        <f t="shared" si="5"/>
        <v>0</v>
      </c>
      <c r="E58" s="169">
        <f t="shared" si="7"/>
        <v>0</v>
      </c>
      <c r="F58" s="169">
        <f t="shared" si="8"/>
        <v>0</v>
      </c>
      <c r="H58" s="2"/>
      <c r="I58" s="2"/>
    </row>
    <row r="59" spans="1:9" s="109" customFormat="1" ht="12" customHeight="1" x14ac:dyDescent="0.2">
      <c r="A59" s="133">
        <f t="shared" si="3"/>
        <v>2055</v>
      </c>
      <c r="B59" s="168">
        <f t="shared" si="4"/>
        <v>0</v>
      </c>
      <c r="C59" s="169">
        <f t="shared" si="6"/>
        <v>0</v>
      </c>
      <c r="D59" s="170">
        <f t="shared" si="5"/>
        <v>0</v>
      </c>
      <c r="E59" s="169">
        <f t="shared" si="7"/>
        <v>0</v>
      </c>
      <c r="F59" s="169">
        <f t="shared" si="8"/>
        <v>0</v>
      </c>
      <c r="H59" s="2"/>
      <c r="I59" s="2"/>
    </row>
    <row r="60" spans="1:9" s="109" customFormat="1" ht="12" customHeight="1" x14ac:dyDescent="0.2">
      <c r="A60" s="133">
        <f t="shared" si="3"/>
        <v>2056</v>
      </c>
      <c r="B60" s="168">
        <f t="shared" si="4"/>
        <v>0</v>
      </c>
      <c r="C60" s="169">
        <f t="shared" si="6"/>
        <v>0</v>
      </c>
      <c r="D60" s="170">
        <f t="shared" si="5"/>
        <v>0</v>
      </c>
      <c r="E60" s="169">
        <f t="shared" si="7"/>
        <v>0</v>
      </c>
      <c r="F60" s="169">
        <f t="shared" si="8"/>
        <v>0</v>
      </c>
      <c r="H60" s="2"/>
      <c r="I60" s="2"/>
    </row>
    <row r="61" spans="1:9" s="109" customFormat="1" ht="12" customHeight="1" x14ac:dyDescent="0.25">
      <c r="A61" s="133">
        <f t="shared" si="3"/>
        <v>2057</v>
      </c>
      <c r="B61" s="168">
        <f t="shared" si="4"/>
        <v>0</v>
      </c>
      <c r="C61" s="169">
        <f t="shared" si="6"/>
        <v>0</v>
      </c>
      <c r="D61" s="170">
        <f t="shared" si="5"/>
        <v>0</v>
      </c>
      <c r="E61" s="169">
        <f t="shared" si="7"/>
        <v>0</v>
      </c>
      <c r="F61" s="169">
        <f t="shared" si="8"/>
        <v>0</v>
      </c>
      <c r="H61" s="37"/>
      <c r="I61" s="37"/>
    </row>
    <row r="62" spans="1:9" s="109" customFormat="1" ht="12" customHeight="1" x14ac:dyDescent="0.2">
      <c r="A62" s="133">
        <f t="shared" si="3"/>
        <v>2058</v>
      </c>
      <c r="B62" s="168">
        <f t="shared" si="4"/>
        <v>0</v>
      </c>
      <c r="C62" s="169">
        <f t="shared" si="6"/>
        <v>0</v>
      </c>
      <c r="D62" s="170">
        <f t="shared" si="5"/>
        <v>0</v>
      </c>
      <c r="E62" s="169">
        <f t="shared" si="7"/>
        <v>0</v>
      </c>
      <c r="F62" s="169">
        <f t="shared" si="8"/>
        <v>0</v>
      </c>
      <c r="H62" s="38"/>
      <c r="I62" s="38"/>
    </row>
    <row r="63" spans="1:9" s="109" customFormat="1" ht="12" hidden="1" customHeight="1" x14ac:dyDescent="0.2">
      <c r="A63" s="133">
        <f t="shared" si="3"/>
        <v>2059</v>
      </c>
      <c r="B63" s="130">
        <f t="shared" ref="B63:B79" si="9">IF(A63=$F$16,$C$14-13+$C$16,IF(B62-12&gt;0,B62-12,0))</f>
        <v>0</v>
      </c>
      <c r="C63" s="131">
        <f t="shared" si="6"/>
        <v>0</v>
      </c>
      <c r="D63" s="132">
        <f t="shared" si="5"/>
        <v>0</v>
      </c>
      <c r="E63" s="131">
        <f t="shared" si="7"/>
        <v>0</v>
      </c>
      <c r="F63" s="131">
        <f t="shared" si="8"/>
        <v>0</v>
      </c>
      <c r="H63" s="38"/>
      <c r="I63" s="38"/>
    </row>
    <row r="64" spans="1:9" s="109" customFormat="1" ht="12" hidden="1" customHeight="1" x14ac:dyDescent="0.2">
      <c r="A64" s="133">
        <f t="shared" si="3"/>
        <v>2060</v>
      </c>
      <c r="B64" s="130">
        <f t="shared" si="9"/>
        <v>0</v>
      </c>
      <c r="C64" s="131">
        <f t="shared" si="6"/>
        <v>0</v>
      </c>
      <c r="D64" s="132">
        <f t="shared" si="5"/>
        <v>0</v>
      </c>
      <c r="E64" s="131">
        <f t="shared" si="7"/>
        <v>0</v>
      </c>
      <c r="F64" s="131">
        <f t="shared" si="8"/>
        <v>0</v>
      </c>
      <c r="H64" s="2"/>
      <c r="I64" s="2"/>
    </row>
    <row r="65" spans="1:9" s="109" customFormat="1" ht="12" hidden="1" customHeight="1" x14ac:dyDescent="0.2">
      <c r="A65" s="133">
        <f t="shared" si="3"/>
        <v>2061</v>
      </c>
      <c r="B65" s="130">
        <f t="shared" si="9"/>
        <v>0</v>
      </c>
      <c r="C65" s="131">
        <f t="shared" si="6"/>
        <v>0</v>
      </c>
      <c r="D65" s="132">
        <f t="shared" si="5"/>
        <v>0</v>
      </c>
      <c r="E65" s="131">
        <f t="shared" si="7"/>
        <v>0</v>
      </c>
      <c r="F65" s="131">
        <f t="shared" si="8"/>
        <v>0</v>
      </c>
      <c r="H65" s="2"/>
      <c r="I65" s="2"/>
    </row>
    <row r="66" spans="1:9" s="109" customFormat="1" ht="12" hidden="1" customHeight="1" x14ac:dyDescent="0.2">
      <c r="A66" s="133">
        <f t="shared" si="3"/>
        <v>2062</v>
      </c>
      <c r="B66" s="130">
        <f t="shared" si="9"/>
        <v>0</v>
      </c>
      <c r="C66" s="131">
        <f t="shared" si="6"/>
        <v>0</v>
      </c>
      <c r="D66" s="132">
        <f t="shared" si="5"/>
        <v>0</v>
      </c>
      <c r="E66" s="131">
        <f t="shared" si="7"/>
        <v>0</v>
      </c>
      <c r="F66" s="131">
        <f t="shared" si="8"/>
        <v>0</v>
      </c>
      <c r="H66" s="2"/>
      <c r="I66" s="2"/>
    </row>
    <row r="67" spans="1:9" s="109" customFormat="1" ht="12" hidden="1" customHeight="1" x14ac:dyDescent="0.2">
      <c r="A67" s="133">
        <f t="shared" si="3"/>
        <v>2063</v>
      </c>
      <c r="B67" s="130">
        <f t="shared" si="9"/>
        <v>0</v>
      </c>
      <c r="C67" s="131">
        <f t="shared" si="6"/>
        <v>0</v>
      </c>
      <c r="D67" s="132">
        <f t="shared" si="5"/>
        <v>0</v>
      </c>
      <c r="E67" s="131">
        <f t="shared" si="7"/>
        <v>0</v>
      </c>
      <c r="F67" s="131">
        <f t="shared" si="8"/>
        <v>0</v>
      </c>
      <c r="H67" s="2"/>
      <c r="I67" s="2"/>
    </row>
    <row r="68" spans="1:9" s="109" customFormat="1" ht="12" hidden="1" customHeight="1" x14ac:dyDescent="0.2">
      <c r="A68" s="133">
        <f t="shared" si="3"/>
        <v>2064</v>
      </c>
      <c r="B68" s="130">
        <f t="shared" si="9"/>
        <v>0</v>
      </c>
      <c r="C68" s="131">
        <f t="shared" si="6"/>
        <v>0</v>
      </c>
      <c r="D68" s="132">
        <f t="shared" si="5"/>
        <v>0</v>
      </c>
      <c r="E68" s="131">
        <f t="shared" si="7"/>
        <v>0</v>
      </c>
      <c r="F68" s="131">
        <f t="shared" si="8"/>
        <v>0</v>
      </c>
      <c r="H68" s="2"/>
      <c r="I68" s="2"/>
    </row>
    <row r="69" spans="1:9" s="109" customFormat="1" ht="12" hidden="1" customHeight="1" x14ac:dyDescent="0.2">
      <c r="A69" s="133">
        <f t="shared" si="3"/>
        <v>2065</v>
      </c>
      <c r="B69" s="130">
        <f t="shared" si="9"/>
        <v>0</v>
      </c>
      <c r="C69" s="131">
        <f t="shared" si="6"/>
        <v>0</v>
      </c>
      <c r="D69" s="132">
        <f t="shared" si="5"/>
        <v>0</v>
      </c>
      <c r="E69" s="131">
        <f t="shared" si="7"/>
        <v>0</v>
      </c>
      <c r="F69" s="131">
        <f t="shared" si="8"/>
        <v>0</v>
      </c>
      <c r="H69" s="2"/>
      <c r="I69" s="2"/>
    </row>
    <row r="70" spans="1:9" s="109" customFormat="1" ht="12" hidden="1" customHeight="1" x14ac:dyDescent="0.2">
      <c r="A70" s="133">
        <f t="shared" si="3"/>
        <v>2066</v>
      </c>
      <c r="B70" s="130">
        <f t="shared" si="9"/>
        <v>0</v>
      </c>
      <c r="C70" s="131">
        <f t="shared" si="6"/>
        <v>0</v>
      </c>
      <c r="D70" s="132">
        <f t="shared" si="5"/>
        <v>0</v>
      </c>
      <c r="E70" s="131">
        <f t="shared" si="7"/>
        <v>0</v>
      </c>
      <c r="F70" s="131">
        <f t="shared" si="8"/>
        <v>0</v>
      </c>
      <c r="H70" s="2"/>
      <c r="I70" s="2"/>
    </row>
    <row r="71" spans="1:9" s="109" customFormat="1" ht="12" hidden="1" customHeight="1" x14ac:dyDescent="0.2">
      <c r="A71" s="133">
        <f t="shared" si="3"/>
        <v>2067</v>
      </c>
      <c r="B71" s="130">
        <f t="shared" si="9"/>
        <v>0</v>
      </c>
      <c r="C71" s="131">
        <f t="shared" si="6"/>
        <v>0</v>
      </c>
      <c r="D71" s="132">
        <f t="shared" si="5"/>
        <v>0</v>
      </c>
      <c r="E71" s="131">
        <f t="shared" si="7"/>
        <v>0</v>
      </c>
      <c r="F71" s="131">
        <f t="shared" si="8"/>
        <v>0</v>
      </c>
      <c r="H71" s="2"/>
      <c r="I71" s="2"/>
    </row>
    <row r="72" spans="1:9" s="109" customFormat="1" ht="12" hidden="1" customHeight="1" x14ac:dyDescent="0.2">
      <c r="A72" s="133">
        <f t="shared" si="3"/>
        <v>2068</v>
      </c>
      <c r="B72" s="130">
        <f t="shared" si="9"/>
        <v>0</v>
      </c>
      <c r="C72" s="131">
        <f t="shared" si="6"/>
        <v>0</v>
      </c>
      <c r="D72" s="132">
        <f t="shared" si="5"/>
        <v>0</v>
      </c>
      <c r="E72" s="131">
        <f t="shared" si="7"/>
        <v>0</v>
      </c>
      <c r="F72" s="131">
        <f t="shared" si="8"/>
        <v>0</v>
      </c>
      <c r="H72" s="2"/>
      <c r="I72" s="2"/>
    </row>
    <row r="73" spans="1:9" s="109" customFormat="1" ht="12" hidden="1" customHeight="1" x14ac:dyDescent="0.2">
      <c r="A73" s="133">
        <f t="shared" si="3"/>
        <v>2069</v>
      </c>
      <c r="B73" s="130">
        <f t="shared" si="9"/>
        <v>0</v>
      </c>
      <c r="C73" s="131">
        <f t="shared" si="6"/>
        <v>0</v>
      </c>
      <c r="D73" s="132">
        <f t="shared" si="5"/>
        <v>0</v>
      </c>
      <c r="E73" s="131">
        <f t="shared" si="7"/>
        <v>0</v>
      </c>
      <c r="F73" s="131">
        <f t="shared" si="8"/>
        <v>0</v>
      </c>
      <c r="H73" s="2"/>
      <c r="I73" s="2"/>
    </row>
    <row r="74" spans="1:9" s="109" customFormat="1" ht="12" hidden="1" customHeight="1" x14ac:dyDescent="0.2">
      <c r="A74" s="133">
        <f t="shared" si="3"/>
        <v>2070</v>
      </c>
      <c r="B74" s="130">
        <f t="shared" si="9"/>
        <v>0</v>
      </c>
      <c r="C74" s="131">
        <f t="shared" si="6"/>
        <v>0</v>
      </c>
      <c r="D74" s="132">
        <f t="shared" si="5"/>
        <v>0</v>
      </c>
      <c r="E74" s="131">
        <f t="shared" si="7"/>
        <v>0</v>
      </c>
      <c r="F74" s="131">
        <f t="shared" si="8"/>
        <v>0</v>
      </c>
      <c r="H74" s="2"/>
      <c r="I74" s="2"/>
    </row>
    <row r="75" spans="1:9" s="109" customFormat="1" ht="12" hidden="1" customHeight="1" x14ac:dyDescent="0.2">
      <c r="A75" s="133">
        <f t="shared" si="3"/>
        <v>2071</v>
      </c>
      <c r="B75" s="130">
        <f t="shared" si="9"/>
        <v>0</v>
      </c>
      <c r="C75" s="131">
        <f t="shared" si="6"/>
        <v>0</v>
      </c>
      <c r="D75" s="132">
        <f t="shared" si="5"/>
        <v>0</v>
      </c>
      <c r="E75" s="131">
        <f t="shared" si="7"/>
        <v>0</v>
      </c>
      <c r="F75" s="131">
        <f t="shared" si="8"/>
        <v>0</v>
      </c>
      <c r="H75" s="2"/>
      <c r="I75" s="2"/>
    </row>
    <row r="76" spans="1:9" s="109" customFormat="1" ht="12" hidden="1" customHeight="1" x14ac:dyDescent="0.2">
      <c r="A76" s="133">
        <f t="shared" si="3"/>
        <v>2072</v>
      </c>
      <c r="B76" s="130">
        <f t="shared" si="9"/>
        <v>0</v>
      </c>
      <c r="C76" s="131">
        <f t="shared" si="6"/>
        <v>0</v>
      </c>
      <c r="D76" s="132">
        <f t="shared" si="5"/>
        <v>0</v>
      </c>
      <c r="E76" s="131">
        <f t="shared" si="7"/>
        <v>0</v>
      </c>
      <c r="F76" s="131">
        <f t="shared" si="8"/>
        <v>0</v>
      </c>
      <c r="H76" s="2"/>
      <c r="I76" s="2"/>
    </row>
    <row r="77" spans="1:9" s="109" customFormat="1" ht="12" hidden="1" customHeight="1" x14ac:dyDescent="0.2">
      <c r="A77" s="133">
        <f t="shared" si="3"/>
        <v>2073</v>
      </c>
      <c r="B77" s="130">
        <f t="shared" si="9"/>
        <v>0</v>
      </c>
      <c r="C77" s="131">
        <f t="shared" si="6"/>
        <v>0</v>
      </c>
      <c r="D77" s="132">
        <f t="shared" si="5"/>
        <v>0</v>
      </c>
      <c r="E77" s="131">
        <f t="shared" si="7"/>
        <v>0</v>
      </c>
      <c r="F77" s="131">
        <f t="shared" si="8"/>
        <v>0</v>
      </c>
      <c r="H77" s="2"/>
      <c r="I77" s="2"/>
    </row>
    <row r="78" spans="1:9" s="109" customFormat="1" ht="12" hidden="1" customHeight="1" x14ac:dyDescent="0.2">
      <c r="A78" s="133">
        <f t="shared" si="3"/>
        <v>2074</v>
      </c>
      <c r="B78" s="130">
        <f t="shared" si="9"/>
        <v>0</v>
      </c>
      <c r="C78" s="131">
        <f t="shared" si="6"/>
        <v>0</v>
      </c>
      <c r="D78" s="132">
        <f t="shared" si="5"/>
        <v>0</v>
      </c>
      <c r="E78" s="131">
        <f t="shared" si="7"/>
        <v>0</v>
      </c>
      <c r="F78" s="131">
        <f t="shared" si="8"/>
        <v>0</v>
      </c>
      <c r="H78" s="2"/>
      <c r="I78" s="2"/>
    </row>
    <row r="79" spans="1:9" s="109" customFormat="1" ht="12" hidden="1" customHeight="1" x14ac:dyDescent="0.2">
      <c r="A79" s="133">
        <f t="shared" si="3"/>
        <v>2075</v>
      </c>
      <c r="B79" s="130">
        <f t="shared" si="9"/>
        <v>0</v>
      </c>
      <c r="C79" s="131">
        <f t="shared" si="6"/>
        <v>0</v>
      </c>
      <c r="D79" s="132">
        <f t="shared" si="5"/>
        <v>0</v>
      </c>
      <c r="E79" s="131">
        <f t="shared" si="7"/>
        <v>0</v>
      </c>
      <c r="F79" s="131">
        <f t="shared" si="8"/>
        <v>0</v>
      </c>
      <c r="H79" s="2"/>
      <c r="I79" s="2"/>
    </row>
    <row r="80" spans="1:9" s="109" customFormat="1" ht="12" customHeight="1" x14ac:dyDescent="0.2">
      <c r="A80" s="1129" t="s">
        <v>238</v>
      </c>
      <c r="B80" s="1130"/>
      <c r="C80" s="171">
        <f>SUM(C23:C63)</f>
        <v>0</v>
      </c>
      <c r="D80" s="171">
        <f>SUM(D23:D63)</f>
        <v>0</v>
      </c>
      <c r="E80" s="171">
        <f>SUM(E23:E63)</f>
        <v>0</v>
      </c>
      <c r="F80" s="172"/>
      <c r="H80" s="2"/>
      <c r="I80" s="2"/>
    </row>
    <row r="81" spans="1:9" s="109" customFormat="1" ht="12" customHeight="1" x14ac:dyDescent="0.2">
      <c r="A81" s="128"/>
      <c r="B81" s="128"/>
      <c r="C81" s="128"/>
      <c r="D81" s="128"/>
      <c r="E81" s="128"/>
      <c r="F81" s="128"/>
      <c r="H81" s="2"/>
      <c r="I81" s="2"/>
    </row>
    <row r="82" spans="1:9" x14ac:dyDescent="0.2">
      <c r="H82" s="2"/>
      <c r="I82" s="2"/>
    </row>
    <row r="83" spans="1:9" x14ac:dyDescent="0.2">
      <c r="H83" s="2"/>
      <c r="I83" s="2"/>
    </row>
    <row r="84" spans="1:9" x14ac:dyDescent="0.2">
      <c r="H84" s="2"/>
      <c r="I84" s="2"/>
    </row>
    <row r="85" spans="1:9" x14ac:dyDescent="0.2">
      <c r="H85" s="32"/>
      <c r="I85" s="32"/>
    </row>
    <row r="86" spans="1:9" x14ac:dyDescent="0.2">
      <c r="H86" s="38"/>
      <c r="I86" s="38"/>
    </row>
    <row r="87" spans="1:9" x14ac:dyDescent="0.2">
      <c r="H87" s="2"/>
      <c r="I87" s="2"/>
    </row>
    <row r="88" spans="1:9" x14ac:dyDescent="0.2">
      <c r="H88" s="2"/>
      <c r="I88" s="2"/>
    </row>
    <row r="89" spans="1:9" x14ac:dyDescent="0.2">
      <c r="H89" s="2"/>
      <c r="I89" s="2"/>
    </row>
    <row r="90" spans="1:9" x14ac:dyDescent="0.2">
      <c r="H90" s="2"/>
      <c r="I90" s="2"/>
    </row>
    <row r="91" spans="1:9" x14ac:dyDescent="0.2">
      <c r="H91" s="2"/>
      <c r="I91" s="2"/>
    </row>
    <row r="92" spans="1:9" x14ac:dyDescent="0.2">
      <c r="H92" s="2"/>
      <c r="I92" s="2"/>
    </row>
    <row r="93" spans="1:9" x14ac:dyDescent="0.2">
      <c r="H93" s="38"/>
      <c r="I93" s="38"/>
    </row>
    <row r="94" spans="1:9" x14ac:dyDescent="0.2">
      <c r="H94" s="2"/>
      <c r="I94" s="2"/>
    </row>
    <row r="95" spans="1:9" x14ac:dyDescent="0.2">
      <c r="H95" s="2"/>
      <c r="I95" s="2"/>
    </row>
    <row r="96" spans="1: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38"/>
      <c r="I102" s="38"/>
    </row>
    <row r="103" spans="8:9" x14ac:dyDescent="0.2">
      <c r="H103" s="38"/>
      <c r="I103" s="38"/>
    </row>
    <row r="104" spans="8:9" x14ac:dyDescent="0.2">
      <c r="H104" s="38"/>
      <c r="I104" s="38"/>
    </row>
    <row r="105" spans="8:9" x14ac:dyDescent="0.2">
      <c r="H105" s="38"/>
      <c r="I105" s="38"/>
    </row>
    <row r="106" spans="8:9" x14ac:dyDescent="0.2">
      <c r="H106" s="38"/>
      <c r="I106" s="38"/>
    </row>
    <row r="107" spans="8:9" x14ac:dyDescent="0.2">
      <c r="H107" s="38"/>
      <c r="I107" s="38"/>
    </row>
    <row r="108" spans="8:9" x14ac:dyDescent="0.2">
      <c r="H108" s="38"/>
      <c r="I108" s="38"/>
    </row>
    <row r="109" spans="8:9" x14ac:dyDescent="0.2">
      <c r="H109" s="38"/>
      <c r="I109" s="38"/>
    </row>
    <row r="110" spans="8:9" x14ac:dyDescent="0.2">
      <c r="H110" s="38"/>
      <c r="I110" s="38"/>
    </row>
    <row r="111" spans="8:9" x14ac:dyDescent="0.2">
      <c r="H111" s="38"/>
      <c r="I111" s="38"/>
    </row>
    <row r="112" spans="8:9" x14ac:dyDescent="0.2">
      <c r="H112" s="2"/>
      <c r="I112" s="2"/>
    </row>
    <row r="113" spans="8:9" x14ac:dyDescent="0.2">
      <c r="H113" s="2"/>
      <c r="I113" s="2"/>
    </row>
    <row r="114" spans="8:9" x14ac:dyDescent="0.2">
      <c r="H114" s="2"/>
      <c r="I114" s="2"/>
    </row>
    <row r="115" spans="8:9" x14ac:dyDescent="0.2">
      <c r="H115" s="2"/>
      <c r="I115" s="2"/>
    </row>
    <row r="116" spans="8:9" x14ac:dyDescent="0.2">
      <c r="H116" s="2"/>
      <c r="I116" s="2"/>
    </row>
    <row r="117" spans="8:9" x14ac:dyDescent="0.2">
      <c r="H117" s="2"/>
      <c r="I117" s="2"/>
    </row>
    <row r="118" spans="8:9" x14ac:dyDescent="0.2">
      <c r="H118" s="2"/>
      <c r="I118" s="2"/>
    </row>
    <row r="119" spans="8:9" x14ac:dyDescent="0.2">
      <c r="H119" s="32"/>
      <c r="I119" s="32"/>
    </row>
    <row r="120" spans="8:9" x14ac:dyDescent="0.2">
      <c r="H120" s="2"/>
      <c r="I120" s="2"/>
    </row>
    <row r="121" spans="8:9" x14ac:dyDescent="0.2">
      <c r="H121" s="2"/>
      <c r="I121" s="2"/>
    </row>
    <row r="122" spans="8:9" x14ac:dyDescent="0.2">
      <c r="H122" s="2"/>
      <c r="I122" s="2"/>
    </row>
    <row r="123" spans="8:9" x14ac:dyDescent="0.2">
      <c r="H123" s="2"/>
      <c r="I123" s="2"/>
    </row>
    <row r="124" spans="8:9" x14ac:dyDescent="0.2">
      <c r="H124" s="2"/>
      <c r="I124" s="2"/>
    </row>
    <row r="125" spans="8:9" x14ac:dyDescent="0.2">
      <c r="H125" s="2"/>
      <c r="I125" s="2"/>
    </row>
    <row r="126" spans="8:9" x14ac:dyDescent="0.2">
      <c r="H126" s="2"/>
      <c r="I126" s="2"/>
    </row>
    <row r="127" spans="8:9" x14ac:dyDescent="0.2">
      <c r="H127" s="2"/>
      <c r="I127" s="2"/>
    </row>
    <row r="128" spans="8:9" x14ac:dyDescent="0.2">
      <c r="H128" s="2"/>
      <c r="I128" s="2"/>
    </row>
    <row r="129" spans="8:9" x14ac:dyDescent="0.2">
      <c r="H129" s="40"/>
      <c r="I129" s="40"/>
    </row>
    <row r="130" spans="8:9" x14ac:dyDescent="0.2">
      <c r="H130" s="2"/>
      <c r="I130" s="2"/>
    </row>
    <row r="131" spans="8:9" x14ac:dyDescent="0.2">
      <c r="H131" s="2"/>
      <c r="I131" s="2"/>
    </row>
    <row r="132" spans="8:9" x14ac:dyDescent="0.2">
      <c r="H132" s="2"/>
      <c r="I132" s="2"/>
    </row>
    <row r="133" spans="8:9" x14ac:dyDescent="0.2">
      <c r="H133" s="2"/>
      <c r="I133" s="2"/>
    </row>
    <row r="134" spans="8:9" x14ac:dyDescent="0.2">
      <c r="H134" s="2"/>
      <c r="I134" s="2"/>
    </row>
    <row r="135" spans="8:9" x14ac:dyDescent="0.2">
      <c r="H135" s="2"/>
      <c r="I135" s="2"/>
    </row>
    <row r="136" spans="8:9" x14ac:dyDescent="0.2">
      <c r="H136" s="2"/>
      <c r="I136" s="2"/>
    </row>
    <row r="137" spans="8:9" x14ac:dyDescent="0.2">
      <c r="H137" s="2"/>
      <c r="I137" s="2"/>
    </row>
    <row r="138" spans="8:9" x14ac:dyDescent="0.2">
      <c r="H138" s="5"/>
      <c r="I138" s="5"/>
    </row>
  </sheetData>
  <sheetProtection password="DE49"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scale="98" firstPageNumber="15" orientation="portrait" useFirstPageNumber="1" r:id="rId1"/>
  <headerFooter alignWithMargins="0">
    <oddFooter>&amp;C&amp;"Arial,Regular"&amp;8&amp;P&amp;R&amp;"+,Italic"&amp;8&amp;F   &amp;A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6" tint="0.39997558519241921"/>
  </sheetPr>
  <dimension ref="A1:J81"/>
  <sheetViews>
    <sheetView showGridLines="0" view="pageBreakPreview" zoomScaleNormal="100" zoomScaleSheetLayoutView="100" workbookViewId="0">
      <selection activeCell="H34" sqref="H34"/>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20.75" style="94" customWidth="1"/>
    <col min="8" max="16384" width="9" style="94"/>
  </cols>
  <sheetData>
    <row r="1" spans="1:10" s="37" customFormat="1" ht="21.95" customHeight="1" x14ac:dyDescent="0.25">
      <c r="A1" s="940" t="s">
        <v>236</v>
      </c>
      <c r="B1" s="940"/>
      <c r="C1" s="940"/>
      <c r="D1" s="940"/>
      <c r="E1" s="940"/>
      <c r="F1" s="940"/>
      <c r="G1" s="39"/>
      <c r="H1" s="39"/>
      <c r="I1" s="39"/>
      <c r="J1" s="39"/>
    </row>
    <row r="2" spans="1:10" s="107" customFormat="1" ht="12" customHeight="1" x14ac:dyDescent="0.2">
      <c r="A2" s="106"/>
      <c r="B2" s="106"/>
      <c r="C2" s="106"/>
      <c r="D2" s="106"/>
      <c r="E2" s="106"/>
      <c r="F2" s="106"/>
      <c r="G2" s="106"/>
      <c r="H2" s="106"/>
      <c r="I2" s="106"/>
      <c r="J2" s="106"/>
    </row>
    <row r="3" spans="1:10" s="107" customFormat="1" ht="12" customHeight="1" x14ac:dyDescent="0.2">
      <c r="A3" s="35" t="s">
        <v>175</v>
      </c>
      <c r="B3" s="106"/>
      <c r="C3" s="106"/>
      <c r="D3" s="106"/>
      <c r="E3" s="106"/>
      <c r="F3" s="106"/>
      <c r="G3" s="106"/>
      <c r="H3" s="106"/>
      <c r="I3" s="106"/>
      <c r="J3" s="106"/>
    </row>
    <row r="4" spans="1:10" s="109" customFormat="1" ht="6" customHeight="1" x14ac:dyDescent="0.2">
      <c r="A4" s="108"/>
      <c r="B4" s="108"/>
      <c r="C4" s="108"/>
      <c r="D4" s="108"/>
      <c r="E4" s="108"/>
      <c r="F4" s="108"/>
    </row>
    <row r="5" spans="1:10" s="109" customFormat="1" ht="12" customHeight="1" x14ac:dyDescent="0.2">
      <c r="A5" s="110" t="s">
        <v>240</v>
      </c>
      <c r="B5" s="1132" t="str">
        <f>IF('GEN INFO'!C9=0," ",'GEN INFO'!C9)</f>
        <v xml:space="preserve"> </v>
      </c>
      <c r="C5" s="1132"/>
      <c r="D5" s="1132"/>
      <c r="E5" s="1132"/>
      <c r="F5" s="173">
        <f ca="1">NOW()</f>
        <v>42406.52121770833</v>
      </c>
    </row>
    <row r="6" spans="1:10" s="109" customFormat="1" ht="12" customHeight="1" x14ac:dyDescent="0.2">
      <c r="A6" s="110" t="s">
        <v>241</v>
      </c>
      <c r="B6" s="166" t="str">
        <f>IF('GEN INFO'!I7=0," ",'GEN INFO'!I7)</f>
        <v xml:space="preserve"> </v>
      </c>
      <c r="C6" s="111" t="s">
        <v>8</v>
      </c>
      <c r="D6" s="386" t="str">
        <f>IF('GEN INFO'!L7=0," ",'GEN INFO'!L7)</f>
        <v>DE</v>
      </c>
      <c r="E6" s="112"/>
      <c r="F6" s="113"/>
    </row>
    <row r="7" spans="1:10" s="109" customFormat="1" ht="12" customHeight="1" x14ac:dyDescent="0.2">
      <c r="A7" s="110" t="s">
        <v>242</v>
      </c>
      <c r="B7" s="161" t="str">
        <f>IF('GEN INFO'!J5=0," ",'GEN INFO'!J5)</f>
        <v xml:space="preserve"> </v>
      </c>
      <c r="C7" s="111" t="s">
        <v>7</v>
      </c>
      <c r="D7" s="162" t="str">
        <f>IF('GEN INFO'!L5=0," ",'GEN INFO'!L5)</f>
        <v xml:space="preserve"> </v>
      </c>
      <c r="E7" s="112"/>
      <c r="F7" s="114"/>
    </row>
    <row r="8" spans="1:10" s="109" customFormat="1" ht="6" customHeight="1" x14ac:dyDescent="0.2">
      <c r="A8" s="115"/>
      <c r="B8" s="116"/>
      <c r="C8" s="117"/>
      <c r="D8" s="118"/>
      <c r="E8" s="115"/>
      <c r="F8" s="119"/>
    </row>
    <row r="9" spans="1:10" ht="12" customHeight="1" x14ac:dyDescent="0.2">
      <c r="A9" s="120" t="s">
        <v>243</v>
      </c>
      <c r="B9" s="104"/>
      <c r="C9" s="104"/>
      <c r="D9" s="104"/>
      <c r="E9" s="104"/>
      <c r="F9" s="104"/>
    </row>
    <row r="10" spans="1:10" ht="6" customHeight="1" x14ac:dyDescent="0.2">
      <c r="A10" s="104"/>
      <c r="B10" s="104"/>
      <c r="C10" s="104"/>
      <c r="D10" s="104"/>
      <c r="E10" s="104"/>
      <c r="F10" s="104"/>
    </row>
    <row r="11" spans="1:10" ht="12" customHeight="1" x14ac:dyDescent="0.2">
      <c r="A11" s="124" t="s">
        <v>244</v>
      </c>
      <c r="B11" s="546" t="str">
        <f>SOURCES!A38</f>
        <v>Perm B</v>
      </c>
      <c r="C11" s="542" t="str">
        <f>SOURCES!B38</f>
        <v>(Specify Lender Here)</v>
      </c>
      <c r="D11" s="542"/>
      <c r="E11" s="542"/>
      <c r="F11" s="543"/>
    </row>
    <row r="12" spans="1:10" ht="12" customHeight="1" x14ac:dyDescent="0.2">
      <c r="A12" s="124" t="s">
        <v>245</v>
      </c>
      <c r="B12" s="574"/>
      <c r="C12" s="570">
        <f>SOURCES!D38</f>
        <v>0</v>
      </c>
      <c r="D12" s="125"/>
      <c r="E12" s="125"/>
      <c r="F12" s="126"/>
    </row>
    <row r="13" spans="1:10" ht="12" customHeight="1" x14ac:dyDescent="0.2">
      <c r="A13" s="122" t="s">
        <v>246</v>
      </c>
      <c r="B13" s="574"/>
      <c r="C13" s="571">
        <f>F13/12</f>
        <v>0</v>
      </c>
      <c r="D13" s="121"/>
      <c r="E13" s="138" t="s">
        <v>250</v>
      </c>
      <c r="F13" s="389">
        <f>SOURCES!G38</f>
        <v>0</v>
      </c>
    </row>
    <row r="14" spans="1:10" ht="12" customHeight="1" x14ac:dyDescent="0.2">
      <c r="A14" s="122" t="s">
        <v>247</v>
      </c>
      <c r="B14" s="574"/>
      <c r="C14" s="572">
        <f>F14*12</f>
        <v>0</v>
      </c>
      <c r="D14" s="121"/>
      <c r="E14" s="138" t="s">
        <v>251</v>
      </c>
      <c r="F14" s="390">
        <f>SOURCES!E38</f>
        <v>0</v>
      </c>
    </row>
    <row r="15" spans="1:10" ht="12" customHeight="1" x14ac:dyDescent="0.2">
      <c r="A15" s="122" t="s">
        <v>248</v>
      </c>
      <c r="B15" s="574"/>
      <c r="C15" s="573">
        <f>IF(ISERR(PMT(C13,C14,-C12)),0,PMT(C13,C14,-C12))</f>
        <v>0</v>
      </c>
      <c r="D15" s="121"/>
      <c r="E15" s="138" t="s">
        <v>252</v>
      </c>
      <c r="F15" s="167">
        <f>C15*12</f>
        <v>0</v>
      </c>
    </row>
    <row r="16" spans="1:10" ht="12" customHeight="1" x14ac:dyDescent="0.2">
      <c r="A16" s="1126" t="s">
        <v>249</v>
      </c>
      <c r="B16" s="1127"/>
      <c r="C16" s="388">
        <f>'GEN INFO'!J5</f>
        <v>0</v>
      </c>
      <c r="D16" s="1128" t="s">
        <v>253</v>
      </c>
      <c r="E16" s="1128"/>
      <c r="F16" s="391">
        <f>'GEN INFO'!L5</f>
        <v>0</v>
      </c>
    </row>
    <row r="17" spans="1:6" ht="12" customHeight="1" x14ac:dyDescent="0.2">
      <c r="A17" s="127"/>
      <c r="B17" s="128"/>
      <c r="C17" s="128"/>
      <c r="D17" s="127"/>
      <c r="E17" s="127"/>
      <c r="F17" s="129"/>
    </row>
    <row r="18" spans="1:6" ht="12" customHeight="1" x14ac:dyDescent="0.2">
      <c r="A18" s="1133" t="s">
        <v>254</v>
      </c>
      <c r="B18" s="1133"/>
      <c r="C18" s="1133"/>
      <c r="D18" s="1133"/>
      <c r="E18" s="1133"/>
      <c r="F18" s="1133"/>
    </row>
    <row r="19" spans="1:6" ht="6" customHeight="1" x14ac:dyDescent="0.2">
      <c r="A19" s="136"/>
      <c r="B19" s="136"/>
      <c r="C19" s="136"/>
      <c r="D19" s="136"/>
      <c r="E19" s="136"/>
      <c r="F19" s="136"/>
    </row>
    <row r="20" spans="1:6" ht="12" customHeight="1" x14ac:dyDescent="0.2">
      <c r="A20" s="1131" t="s">
        <v>7</v>
      </c>
      <c r="B20" s="1131" t="s">
        <v>255</v>
      </c>
      <c r="C20" s="1131" t="s">
        <v>256</v>
      </c>
      <c r="D20" s="1131" t="s">
        <v>257</v>
      </c>
      <c r="E20" s="1131" t="s">
        <v>258</v>
      </c>
      <c r="F20" s="1131" t="s">
        <v>259</v>
      </c>
    </row>
    <row r="21" spans="1:6" ht="12" customHeight="1" x14ac:dyDescent="0.2">
      <c r="A21" s="1131"/>
      <c r="B21" s="1131"/>
      <c r="C21" s="1131"/>
      <c r="D21" s="1131"/>
      <c r="E21" s="1131"/>
      <c r="F21" s="1131"/>
    </row>
    <row r="22" spans="1:6" s="95" customFormat="1" ht="6" customHeight="1" x14ac:dyDescent="0.2">
      <c r="A22" s="105"/>
      <c r="B22" s="105"/>
      <c r="C22" s="105"/>
      <c r="D22" s="105"/>
      <c r="E22" s="105"/>
      <c r="F22" s="135"/>
    </row>
    <row r="23" spans="1:6" ht="12" customHeight="1" x14ac:dyDescent="0.2">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row>
    <row r="24" spans="1:6" s="109" customFormat="1" ht="12" customHeight="1" x14ac:dyDescent="0.2">
      <c r="A24" s="133">
        <f t="shared" ref="A24:A79" si="3">A23+1</f>
        <v>2020</v>
      </c>
      <c r="B24" s="168">
        <f t="shared" ref="B24:B62" si="4">IF($C$12=0,0,IF(A24=$F$16,$C$14-13+$C$16,IF(B23-12&gt;0,B23-12,0)))</f>
        <v>0</v>
      </c>
      <c r="C24" s="169">
        <f t="shared" si="0"/>
        <v>0</v>
      </c>
      <c r="D24" s="170">
        <f t="shared" ref="D24:D79" si="5">C24-E24</f>
        <v>0</v>
      </c>
      <c r="E24" s="169">
        <f t="shared" si="1"/>
        <v>0</v>
      </c>
      <c r="F24" s="169">
        <f t="shared" si="2"/>
        <v>0</v>
      </c>
    </row>
    <row r="25" spans="1:6" s="109" customFormat="1" ht="12" customHeight="1" x14ac:dyDescent="0.2">
      <c r="A25" s="133">
        <f t="shared" si="3"/>
        <v>2021</v>
      </c>
      <c r="B25" s="168">
        <f t="shared" si="4"/>
        <v>0</v>
      </c>
      <c r="C25" s="169">
        <f t="shared" si="0"/>
        <v>0</v>
      </c>
      <c r="D25" s="170">
        <f t="shared" si="5"/>
        <v>0</v>
      </c>
      <c r="E25" s="169">
        <f t="shared" si="1"/>
        <v>0</v>
      </c>
      <c r="F25" s="169">
        <f t="shared" si="2"/>
        <v>0</v>
      </c>
    </row>
    <row r="26" spans="1:6" s="109" customFormat="1" ht="12" customHeight="1" x14ac:dyDescent="0.2">
      <c r="A26" s="133">
        <f t="shared" si="3"/>
        <v>2022</v>
      </c>
      <c r="B26" s="168">
        <f t="shared" si="4"/>
        <v>0</v>
      </c>
      <c r="C26" s="169">
        <f t="shared" si="0"/>
        <v>0</v>
      </c>
      <c r="D26" s="170">
        <f t="shared" si="5"/>
        <v>0</v>
      </c>
      <c r="E26" s="169">
        <f t="shared" si="1"/>
        <v>0</v>
      </c>
      <c r="F26" s="169">
        <f t="shared" si="2"/>
        <v>0</v>
      </c>
    </row>
    <row r="27" spans="1:6" s="109" customFormat="1" ht="12" customHeight="1" x14ac:dyDescent="0.2">
      <c r="A27" s="133">
        <f t="shared" si="3"/>
        <v>2023</v>
      </c>
      <c r="B27" s="168">
        <f t="shared" si="4"/>
        <v>0</v>
      </c>
      <c r="C27" s="169">
        <f t="shared" si="0"/>
        <v>0</v>
      </c>
      <c r="D27" s="170">
        <f t="shared" si="5"/>
        <v>0</v>
      </c>
      <c r="E27" s="169">
        <f t="shared" si="1"/>
        <v>0</v>
      </c>
      <c r="F27" s="169">
        <f t="shared" si="2"/>
        <v>0</v>
      </c>
    </row>
    <row r="28" spans="1:6" s="109" customFormat="1" ht="12" customHeight="1" x14ac:dyDescent="0.2">
      <c r="A28" s="133">
        <f t="shared" si="3"/>
        <v>2024</v>
      </c>
      <c r="B28" s="168">
        <f t="shared" si="4"/>
        <v>0</v>
      </c>
      <c r="C28" s="169">
        <f t="shared" si="0"/>
        <v>0</v>
      </c>
      <c r="D28" s="170">
        <f t="shared" si="5"/>
        <v>0</v>
      </c>
      <c r="E28" s="169">
        <f t="shared" si="1"/>
        <v>0</v>
      </c>
      <c r="F28" s="169">
        <f t="shared" si="2"/>
        <v>0</v>
      </c>
    </row>
    <row r="29" spans="1:6" s="109" customFormat="1" ht="12" customHeight="1" x14ac:dyDescent="0.2">
      <c r="A29" s="133">
        <f t="shared" si="3"/>
        <v>2025</v>
      </c>
      <c r="B29" s="168">
        <f t="shared" si="4"/>
        <v>0</v>
      </c>
      <c r="C29" s="169">
        <f t="shared" si="0"/>
        <v>0</v>
      </c>
      <c r="D29" s="170">
        <f t="shared" si="5"/>
        <v>0</v>
      </c>
      <c r="E29" s="169">
        <f t="shared" si="1"/>
        <v>0</v>
      </c>
      <c r="F29" s="169">
        <f t="shared" si="2"/>
        <v>0</v>
      </c>
    </row>
    <row r="30" spans="1:6" s="109" customFormat="1" ht="12" customHeight="1" x14ac:dyDescent="0.2">
      <c r="A30" s="133">
        <f t="shared" si="3"/>
        <v>2026</v>
      </c>
      <c r="B30" s="168">
        <f t="shared" si="4"/>
        <v>0</v>
      </c>
      <c r="C30" s="169">
        <f t="shared" si="0"/>
        <v>0</v>
      </c>
      <c r="D30" s="170">
        <f t="shared" si="5"/>
        <v>0</v>
      </c>
      <c r="E30" s="169">
        <f t="shared" si="1"/>
        <v>0</v>
      </c>
      <c r="F30" s="169">
        <f t="shared" si="2"/>
        <v>0</v>
      </c>
    </row>
    <row r="31" spans="1:6" s="109" customFormat="1" ht="12" customHeight="1" x14ac:dyDescent="0.2">
      <c r="A31" s="133">
        <f t="shared" si="3"/>
        <v>2027</v>
      </c>
      <c r="B31" s="168">
        <f t="shared" si="4"/>
        <v>0</v>
      </c>
      <c r="C31" s="169">
        <f t="shared" si="0"/>
        <v>0</v>
      </c>
      <c r="D31" s="170">
        <f t="shared" si="5"/>
        <v>0</v>
      </c>
      <c r="E31" s="169">
        <f t="shared" si="1"/>
        <v>0</v>
      </c>
      <c r="F31" s="169">
        <f t="shared" si="2"/>
        <v>0</v>
      </c>
    </row>
    <row r="32" spans="1:6" s="109" customFormat="1" ht="12" customHeight="1" x14ac:dyDescent="0.2">
      <c r="A32" s="133">
        <f t="shared" si="3"/>
        <v>2028</v>
      </c>
      <c r="B32" s="168">
        <f t="shared" si="4"/>
        <v>0</v>
      </c>
      <c r="C32" s="169">
        <f t="shared" si="0"/>
        <v>0</v>
      </c>
      <c r="D32" s="170">
        <f t="shared" si="5"/>
        <v>0</v>
      </c>
      <c r="E32" s="169">
        <f t="shared" si="1"/>
        <v>0</v>
      </c>
      <c r="F32" s="169">
        <f t="shared" si="2"/>
        <v>0</v>
      </c>
    </row>
    <row r="33" spans="1:7" s="109" customFormat="1" ht="12" customHeight="1" x14ac:dyDescent="0.2">
      <c r="A33" s="133">
        <f t="shared" si="3"/>
        <v>2029</v>
      </c>
      <c r="B33" s="168">
        <f t="shared" si="4"/>
        <v>0</v>
      </c>
      <c r="C33" s="169">
        <f t="shared" si="0"/>
        <v>0</v>
      </c>
      <c r="D33" s="170">
        <f t="shared" si="5"/>
        <v>0</v>
      </c>
      <c r="E33" s="169">
        <f t="shared" si="1"/>
        <v>0</v>
      </c>
      <c r="F33" s="169">
        <f t="shared" si="2"/>
        <v>0</v>
      </c>
      <c r="G33" s="109" t="s">
        <v>237</v>
      </c>
    </row>
    <row r="34" spans="1:7" s="109" customFormat="1" ht="12" customHeight="1" x14ac:dyDescent="0.2">
      <c r="A34" s="133">
        <f t="shared" si="3"/>
        <v>2030</v>
      </c>
      <c r="B34" s="168">
        <f t="shared" si="4"/>
        <v>0</v>
      </c>
      <c r="C34" s="169">
        <f t="shared" si="0"/>
        <v>0</v>
      </c>
      <c r="D34" s="170">
        <f t="shared" si="5"/>
        <v>0</v>
      </c>
      <c r="E34" s="169">
        <f t="shared" si="1"/>
        <v>0</v>
      </c>
      <c r="F34" s="169">
        <f t="shared" si="2"/>
        <v>0</v>
      </c>
    </row>
    <row r="35" spans="1:7" s="109" customFormat="1" ht="12" customHeight="1" x14ac:dyDescent="0.2">
      <c r="A35" s="133">
        <f t="shared" si="3"/>
        <v>2031</v>
      </c>
      <c r="B35" s="168">
        <f t="shared" si="4"/>
        <v>0</v>
      </c>
      <c r="C35" s="169">
        <f t="shared" si="0"/>
        <v>0</v>
      </c>
      <c r="D35" s="170">
        <f t="shared" si="5"/>
        <v>0</v>
      </c>
      <c r="E35" s="169">
        <f t="shared" si="1"/>
        <v>0</v>
      </c>
      <c r="F35" s="169">
        <f t="shared" si="2"/>
        <v>0</v>
      </c>
    </row>
    <row r="36" spans="1:7" s="109" customFormat="1" ht="12" customHeight="1" x14ac:dyDescent="0.2">
      <c r="A36" s="133">
        <f t="shared" si="3"/>
        <v>2032</v>
      </c>
      <c r="B36" s="168">
        <f t="shared" si="4"/>
        <v>0</v>
      </c>
      <c r="C36" s="169">
        <f t="shared" si="0"/>
        <v>0</v>
      </c>
      <c r="D36" s="170">
        <f t="shared" si="5"/>
        <v>0</v>
      </c>
      <c r="E36" s="169">
        <f t="shared" si="1"/>
        <v>0</v>
      </c>
      <c r="F36" s="169">
        <f t="shared" si="2"/>
        <v>0</v>
      </c>
    </row>
    <row r="37" spans="1:7" s="109" customFormat="1" ht="12" customHeight="1" x14ac:dyDescent="0.2">
      <c r="A37" s="133">
        <f t="shared" si="3"/>
        <v>2033</v>
      </c>
      <c r="B37" s="168">
        <f t="shared" si="4"/>
        <v>0</v>
      </c>
      <c r="C37" s="169">
        <f t="shared" si="0"/>
        <v>0</v>
      </c>
      <c r="D37" s="170">
        <f t="shared" si="5"/>
        <v>0</v>
      </c>
      <c r="E37" s="169">
        <f t="shared" si="1"/>
        <v>0</v>
      </c>
      <c r="F37" s="169">
        <f t="shared" si="2"/>
        <v>0</v>
      </c>
    </row>
    <row r="38" spans="1:7" s="109" customFormat="1" ht="12" customHeight="1" x14ac:dyDescent="0.2">
      <c r="A38" s="133">
        <f t="shared" si="3"/>
        <v>2034</v>
      </c>
      <c r="B38" s="168">
        <f t="shared" si="4"/>
        <v>0</v>
      </c>
      <c r="C38" s="169">
        <f t="shared" si="0"/>
        <v>0</v>
      </c>
      <c r="D38" s="170">
        <f t="shared" si="5"/>
        <v>0</v>
      </c>
      <c r="E38" s="169">
        <f t="shared" si="1"/>
        <v>0</v>
      </c>
      <c r="F38" s="169">
        <f t="shared" si="2"/>
        <v>0</v>
      </c>
    </row>
    <row r="39" spans="1:7" s="109" customFormat="1" ht="12" customHeight="1" x14ac:dyDescent="0.2">
      <c r="A39" s="133">
        <f t="shared" si="3"/>
        <v>2035</v>
      </c>
      <c r="B39" s="168">
        <f t="shared" si="4"/>
        <v>0</v>
      </c>
      <c r="C39" s="169">
        <f t="shared" si="0"/>
        <v>0</v>
      </c>
      <c r="D39" s="170">
        <f t="shared" si="5"/>
        <v>0</v>
      </c>
      <c r="E39" s="169">
        <f t="shared" si="1"/>
        <v>0</v>
      </c>
      <c r="F39" s="169">
        <f t="shared" si="2"/>
        <v>0</v>
      </c>
    </row>
    <row r="40" spans="1:7" s="109" customFormat="1" ht="12" customHeight="1" x14ac:dyDescent="0.2">
      <c r="A40" s="133">
        <f t="shared" si="3"/>
        <v>2036</v>
      </c>
      <c r="B40" s="168">
        <f t="shared" si="4"/>
        <v>0</v>
      </c>
      <c r="C40" s="169">
        <f t="shared" si="0"/>
        <v>0</v>
      </c>
      <c r="D40" s="170">
        <f t="shared" si="5"/>
        <v>0</v>
      </c>
      <c r="E40" s="169">
        <f t="shared" si="1"/>
        <v>0</v>
      </c>
      <c r="F40" s="169">
        <f t="shared" si="2"/>
        <v>0</v>
      </c>
    </row>
    <row r="41" spans="1:7" s="109" customFormat="1" ht="12" customHeight="1" x14ac:dyDescent="0.2">
      <c r="A41" s="133">
        <f t="shared" si="3"/>
        <v>2037</v>
      </c>
      <c r="B41" s="168">
        <f t="shared" si="4"/>
        <v>0</v>
      </c>
      <c r="C41" s="169">
        <f t="shared" si="0"/>
        <v>0</v>
      </c>
      <c r="D41" s="170">
        <f t="shared" si="5"/>
        <v>0</v>
      </c>
      <c r="E41" s="169">
        <f t="shared" si="1"/>
        <v>0</v>
      </c>
      <c r="F41" s="169">
        <f t="shared" si="2"/>
        <v>0</v>
      </c>
    </row>
    <row r="42" spans="1:7" s="109" customFormat="1" ht="12" customHeight="1" x14ac:dyDescent="0.2">
      <c r="A42" s="133">
        <f t="shared" si="3"/>
        <v>2038</v>
      </c>
      <c r="B42" s="168">
        <f t="shared" si="4"/>
        <v>0</v>
      </c>
      <c r="C42" s="169">
        <f t="shared" si="0"/>
        <v>0</v>
      </c>
      <c r="D42" s="170">
        <f t="shared" si="5"/>
        <v>0</v>
      </c>
      <c r="E42" s="169">
        <f t="shared" si="1"/>
        <v>0</v>
      </c>
      <c r="F42" s="169">
        <f t="shared" si="2"/>
        <v>0</v>
      </c>
    </row>
    <row r="43" spans="1:7" s="109" customFormat="1" ht="12" customHeight="1" x14ac:dyDescent="0.2">
      <c r="A43" s="133">
        <f t="shared" si="3"/>
        <v>2039</v>
      </c>
      <c r="B43" s="168">
        <f t="shared" si="4"/>
        <v>0</v>
      </c>
      <c r="C43" s="169">
        <f t="shared" si="0"/>
        <v>0</v>
      </c>
      <c r="D43" s="170">
        <f t="shared" si="5"/>
        <v>0</v>
      </c>
      <c r="E43" s="169">
        <f t="shared" si="1"/>
        <v>0</v>
      </c>
      <c r="F43" s="169">
        <f t="shared" si="2"/>
        <v>0</v>
      </c>
    </row>
    <row r="44" spans="1:7" s="109" customFormat="1" ht="12" customHeight="1" x14ac:dyDescent="0.2">
      <c r="A44" s="133">
        <f t="shared" si="3"/>
        <v>2040</v>
      </c>
      <c r="B44" s="168">
        <f t="shared" si="4"/>
        <v>0</v>
      </c>
      <c r="C44" s="169">
        <f t="shared" si="0"/>
        <v>0</v>
      </c>
      <c r="D44" s="170">
        <f t="shared" si="5"/>
        <v>0</v>
      </c>
      <c r="E44" s="169">
        <f t="shared" si="1"/>
        <v>0</v>
      </c>
      <c r="F44" s="169">
        <f t="shared" si="2"/>
        <v>0</v>
      </c>
    </row>
    <row r="45" spans="1:7" s="109" customFormat="1" ht="12" customHeight="1" x14ac:dyDescent="0.2">
      <c r="A45" s="133">
        <f t="shared" si="3"/>
        <v>2041</v>
      </c>
      <c r="B45" s="168">
        <f t="shared" si="4"/>
        <v>0</v>
      </c>
      <c r="C45" s="169">
        <f t="shared" si="0"/>
        <v>0</v>
      </c>
      <c r="D45" s="170">
        <f t="shared" si="5"/>
        <v>0</v>
      </c>
      <c r="E45" s="169">
        <f t="shared" si="1"/>
        <v>0</v>
      </c>
      <c r="F45" s="169">
        <f t="shared" si="2"/>
        <v>0</v>
      </c>
    </row>
    <row r="46" spans="1:7" s="109" customFormat="1" ht="12" customHeight="1" x14ac:dyDescent="0.2">
      <c r="A46" s="133">
        <f t="shared" si="3"/>
        <v>2042</v>
      </c>
      <c r="B46" s="168">
        <f t="shared" si="4"/>
        <v>0</v>
      </c>
      <c r="C46" s="169">
        <f t="shared" si="0"/>
        <v>0</v>
      </c>
      <c r="D46" s="170">
        <f t="shared" si="5"/>
        <v>0</v>
      </c>
      <c r="E46" s="169">
        <f t="shared" si="1"/>
        <v>0</v>
      </c>
      <c r="F46" s="169">
        <f t="shared" si="2"/>
        <v>0</v>
      </c>
    </row>
    <row r="47" spans="1:7" s="109" customFormat="1" ht="12" customHeight="1" x14ac:dyDescent="0.2">
      <c r="A47" s="133">
        <f t="shared" si="3"/>
        <v>2043</v>
      </c>
      <c r="B47" s="168">
        <f t="shared" si="4"/>
        <v>0</v>
      </c>
      <c r="C47" s="169">
        <f t="shared" si="0"/>
        <v>0</v>
      </c>
      <c r="D47" s="170">
        <f t="shared" si="5"/>
        <v>0</v>
      </c>
      <c r="E47" s="169">
        <f t="shared" si="1"/>
        <v>0</v>
      </c>
      <c r="F47" s="169">
        <f t="shared" si="2"/>
        <v>0</v>
      </c>
    </row>
    <row r="48" spans="1:7" s="109" customFormat="1" ht="12" customHeight="1" x14ac:dyDescent="0.2">
      <c r="A48" s="133">
        <f t="shared" si="3"/>
        <v>2044</v>
      </c>
      <c r="B48" s="168">
        <f t="shared" si="4"/>
        <v>0</v>
      </c>
      <c r="C48" s="169">
        <f t="shared" si="0"/>
        <v>0</v>
      </c>
      <c r="D48" s="170">
        <f t="shared" si="5"/>
        <v>0</v>
      </c>
      <c r="E48" s="169">
        <f t="shared" si="1"/>
        <v>0</v>
      </c>
      <c r="F48" s="169">
        <f t="shared" si="2"/>
        <v>0</v>
      </c>
    </row>
    <row r="49" spans="1:6" s="109" customFormat="1" ht="12" customHeight="1" x14ac:dyDescent="0.2">
      <c r="A49" s="133">
        <f t="shared" si="3"/>
        <v>2045</v>
      </c>
      <c r="B49" s="168">
        <f t="shared" si="4"/>
        <v>0</v>
      </c>
      <c r="C49" s="169">
        <f t="shared" si="0"/>
        <v>0</v>
      </c>
      <c r="D49" s="170">
        <f t="shared" si="5"/>
        <v>0</v>
      </c>
      <c r="E49" s="169">
        <f t="shared" si="1"/>
        <v>0</v>
      </c>
      <c r="F49" s="169">
        <f t="shared" si="2"/>
        <v>0</v>
      </c>
    </row>
    <row r="50" spans="1:6" s="109" customFormat="1" ht="12" customHeight="1" x14ac:dyDescent="0.2">
      <c r="A50" s="133">
        <f t="shared" si="3"/>
        <v>2046</v>
      </c>
      <c r="B50" s="168">
        <f t="shared" si="4"/>
        <v>0</v>
      </c>
      <c r="C50" s="169">
        <f t="shared" si="0"/>
        <v>0</v>
      </c>
      <c r="D50" s="170">
        <f t="shared" si="5"/>
        <v>0</v>
      </c>
      <c r="E50" s="169">
        <f t="shared" si="1"/>
        <v>0</v>
      </c>
      <c r="F50" s="169">
        <f t="shared" si="2"/>
        <v>0</v>
      </c>
    </row>
    <row r="51" spans="1:6" s="109" customFormat="1" ht="12" customHeight="1" x14ac:dyDescent="0.2">
      <c r="A51" s="133">
        <f t="shared" si="3"/>
        <v>2047</v>
      </c>
      <c r="B51" s="168">
        <f>IF($C$12=0,0,IF(A51=$F$16,$C$14-13+$C$16,IF(B50-12&gt;0,B50-12,0)))</f>
        <v>0</v>
      </c>
      <c r="C51" s="169">
        <f t="shared" si="0"/>
        <v>0</v>
      </c>
      <c r="D51" s="170">
        <f t="shared" si="5"/>
        <v>0</v>
      </c>
      <c r="E51" s="169">
        <f t="shared" si="1"/>
        <v>0</v>
      </c>
      <c r="F51" s="169">
        <f t="shared" si="2"/>
        <v>0</v>
      </c>
    </row>
    <row r="52" spans="1:6" s="109" customFormat="1" ht="12" customHeight="1" x14ac:dyDescent="0.2">
      <c r="A52" s="133">
        <f t="shared" si="3"/>
        <v>2048</v>
      </c>
      <c r="B52" s="168">
        <f t="shared" si="4"/>
        <v>0</v>
      </c>
      <c r="C52" s="169">
        <f t="shared" si="0"/>
        <v>0</v>
      </c>
      <c r="D52" s="170">
        <f t="shared" si="5"/>
        <v>0</v>
      </c>
      <c r="E52" s="169">
        <f t="shared" si="1"/>
        <v>0</v>
      </c>
      <c r="F52" s="169">
        <f t="shared" si="2"/>
        <v>0</v>
      </c>
    </row>
    <row r="53" spans="1:6" s="109" customFormat="1" ht="12" customHeight="1" x14ac:dyDescent="0.2">
      <c r="A53" s="133">
        <f t="shared" si="3"/>
        <v>2049</v>
      </c>
      <c r="B53" s="168">
        <f t="shared" si="4"/>
        <v>0</v>
      </c>
      <c r="C53" s="169">
        <f t="shared" si="0"/>
        <v>0</v>
      </c>
      <c r="D53" s="170">
        <f t="shared" si="5"/>
        <v>0</v>
      </c>
      <c r="E53" s="169">
        <f t="shared" si="1"/>
        <v>0</v>
      </c>
      <c r="F53" s="169">
        <f t="shared" si="2"/>
        <v>0</v>
      </c>
    </row>
    <row r="54" spans="1:6" s="109" customFormat="1" ht="12" customHeight="1" x14ac:dyDescent="0.2">
      <c r="A54" s="133">
        <f t="shared" si="3"/>
        <v>2050</v>
      </c>
      <c r="B54" s="168">
        <f t="shared" si="4"/>
        <v>0</v>
      </c>
      <c r="C54" s="169">
        <f t="shared" si="0"/>
        <v>0</v>
      </c>
      <c r="D54" s="170">
        <f t="shared" si="5"/>
        <v>0</v>
      </c>
      <c r="E54" s="169">
        <f t="shared" si="1"/>
        <v>0</v>
      </c>
      <c r="F54" s="169">
        <f t="shared" si="2"/>
        <v>0</v>
      </c>
    </row>
    <row r="55" spans="1:6" s="109" customFormat="1" ht="12" customHeight="1" x14ac:dyDescent="0.2">
      <c r="A55" s="133">
        <f t="shared" si="3"/>
        <v>2051</v>
      </c>
      <c r="B55" s="168">
        <f t="shared" si="4"/>
        <v>0</v>
      </c>
      <c r="C55" s="169">
        <f t="shared" ref="C55:C79" si="6">IF(A55=$F$16,(13-$C$16)*$C$15,(B54-B55)*$C$15)</f>
        <v>0</v>
      </c>
      <c r="D55" s="170">
        <f t="shared" si="5"/>
        <v>0</v>
      </c>
      <c r="E55" s="169">
        <f t="shared" ref="E55:E79" si="7">IF(A55=$F$16,$C$12-F55,F54-F55)</f>
        <v>0</v>
      </c>
      <c r="F55" s="169">
        <f t="shared" ref="F55:F79" si="8">IF(ISERR(PV($C$13,$B55,-$C$15)),0,PV($C$13,$B55,-$C$15))</f>
        <v>0</v>
      </c>
    </row>
    <row r="56" spans="1:6" s="109" customFormat="1" ht="12" customHeight="1" x14ac:dyDescent="0.2">
      <c r="A56" s="133">
        <f t="shared" si="3"/>
        <v>2052</v>
      </c>
      <c r="B56" s="168">
        <f t="shared" si="4"/>
        <v>0</v>
      </c>
      <c r="C56" s="169">
        <f t="shared" si="6"/>
        <v>0</v>
      </c>
      <c r="D56" s="170">
        <f t="shared" si="5"/>
        <v>0</v>
      </c>
      <c r="E56" s="169">
        <f t="shared" si="7"/>
        <v>0</v>
      </c>
      <c r="F56" s="169">
        <f t="shared" si="8"/>
        <v>0</v>
      </c>
    </row>
    <row r="57" spans="1:6" s="109" customFormat="1" ht="12" customHeight="1" x14ac:dyDescent="0.2">
      <c r="A57" s="133">
        <f t="shared" si="3"/>
        <v>2053</v>
      </c>
      <c r="B57" s="168">
        <f t="shared" si="4"/>
        <v>0</v>
      </c>
      <c r="C57" s="169">
        <f t="shared" si="6"/>
        <v>0</v>
      </c>
      <c r="D57" s="170">
        <f t="shared" si="5"/>
        <v>0</v>
      </c>
      <c r="E57" s="169">
        <f t="shared" si="7"/>
        <v>0</v>
      </c>
      <c r="F57" s="169">
        <f t="shared" si="8"/>
        <v>0</v>
      </c>
    </row>
    <row r="58" spans="1:6" s="109" customFormat="1" ht="12" customHeight="1" x14ac:dyDescent="0.2">
      <c r="A58" s="133">
        <f t="shared" si="3"/>
        <v>2054</v>
      </c>
      <c r="B58" s="168">
        <f t="shared" si="4"/>
        <v>0</v>
      </c>
      <c r="C58" s="169">
        <f t="shared" si="6"/>
        <v>0</v>
      </c>
      <c r="D58" s="170">
        <f t="shared" si="5"/>
        <v>0</v>
      </c>
      <c r="E58" s="169">
        <f t="shared" si="7"/>
        <v>0</v>
      </c>
      <c r="F58" s="169">
        <f t="shared" si="8"/>
        <v>0</v>
      </c>
    </row>
    <row r="59" spans="1:6" s="109" customFormat="1" ht="12" customHeight="1" x14ac:dyDescent="0.2">
      <c r="A59" s="133">
        <f t="shared" si="3"/>
        <v>2055</v>
      </c>
      <c r="B59" s="168">
        <f t="shared" si="4"/>
        <v>0</v>
      </c>
      <c r="C59" s="169">
        <f t="shared" si="6"/>
        <v>0</v>
      </c>
      <c r="D59" s="170">
        <f t="shared" si="5"/>
        <v>0</v>
      </c>
      <c r="E59" s="169">
        <f t="shared" si="7"/>
        <v>0</v>
      </c>
      <c r="F59" s="169">
        <f t="shared" si="8"/>
        <v>0</v>
      </c>
    </row>
    <row r="60" spans="1:6" s="109" customFormat="1" ht="12" customHeight="1" x14ac:dyDescent="0.2">
      <c r="A60" s="133">
        <f t="shared" si="3"/>
        <v>2056</v>
      </c>
      <c r="B60" s="168">
        <f t="shared" si="4"/>
        <v>0</v>
      </c>
      <c r="C60" s="169">
        <f t="shared" si="6"/>
        <v>0</v>
      </c>
      <c r="D60" s="170">
        <f t="shared" si="5"/>
        <v>0</v>
      </c>
      <c r="E60" s="169">
        <f t="shared" si="7"/>
        <v>0</v>
      </c>
      <c r="F60" s="169">
        <f t="shared" si="8"/>
        <v>0</v>
      </c>
    </row>
    <row r="61" spans="1:6" s="109" customFormat="1" ht="12" customHeight="1" x14ac:dyDescent="0.2">
      <c r="A61" s="133">
        <f t="shared" si="3"/>
        <v>2057</v>
      </c>
      <c r="B61" s="168">
        <f t="shared" si="4"/>
        <v>0</v>
      </c>
      <c r="C61" s="169">
        <f t="shared" si="6"/>
        <v>0</v>
      </c>
      <c r="D61" s="170">
        <f t="shared" si="5"/>
        <v>0</v>
      </c>
      <c r="E61" s="169">
        <f t="shared" si="7"/>
        <v>0</v>
      </c>
      <c r="F61" s="169">
        <f t="shared" si="8"/>
        <v>0</v>
      </c>
    </row>
    <row r="62" spans="1:6" s="109" customFormat="1" ht="12" customHeight="1" x14ac:dyDescent="0.2">
      <c r="A62" s="133">
        <f t="shared" si="3"/>
        <v>2058</v>
      </c>
      <c r="B62" s="168">
        <f t="shared" si="4"/>
        <v>0</v>
      </c>
      <c r="C62" s="169">
        <f t="shared" si="6"/>
        <v>0</v>
      </c>
      <c r="D62" s="170">
        <f t="shared" si="5"/>
        <v>0</v>
      </c>
      <c r="E62" s="169">
        <f t="shared" si="7"/>
        <v>0</v>
      </c>
      <c r="F62" s="169">
        <f t="shared" si="8"/>
        <v>0</v>
      </c>
    </row>
    <row r="63" spans="1:6" s="109" customFormat="1" ht="12" hidden="1" customHeight="1" x14ac:dyDescent="0.2">
      <c r="A63" s="133">
        <f t="shared" si="3"/>
        <v>2059</v>
      </c>
      <c r="B63" s="130">
        <f t="shared" ref="B63:B79" si="9">IF(A63=$F$16,$C$14-13+$C$16,IF(B62-12&gt;0,B62-12,0))</f>
        <v>0</v>
      </c>
      <c r="C63" s="131">
        <f t="shared" si="6"/>
        <v>0</v>
      </c>
      <c r="D63" s="132">
        <f t="shared" si="5"/>
        <v>0</v>
      </c>
      <c r="E63" s="131">
        <f t="shared" si="7"/>
        <v>0</v>
      </c>
      <c r="F63" s="131">
        <f t="shared" si="8"/>
        <v>0</v>
      </c>
    </row>
    <row r="64" spans="1:6" s="109" customFormat="1" ht="12" hidden="1" customHeight="1" x14ac:dyDescent="0.2">
      <c r="A64" s="133">
        <f t="shared" si="3"/>
        <v>2060</v>
      </c>
      <c r="B64" s="130">
        <f t="shared" si="9"/>
        <v>0</v>
      </c>
      <c r="C64" s="131">
        <f t="shared" si="6"/>
        <v>0</v>
      </c>
      <c r="D64" s="132">
        <f t="shared" si="5"/>
        <v>0</v>
      </c>
      <c r="E64" s="131">
        <f t="shared" si="7"/>
        <v>0</v>
      </c>
      <c r="F64" s="131">
        <f t="shared" si="8"/>
        <v>0</v>
      </c>
    </row>
    <row r="65" spans="1:6" s="109" customFormat="1" ht="12" hidden="1" customHeight="1" x14ac:dyDescent="0.2">
      <c r="A65" s="133">
        <f t="shared" si="3"/>
        <v>2061</v>
      </c>
      <c r="B65" s="130">
        <f t="shared" si="9"/>
        <v>0</v>
      </c>
      <c r="C65" s="131">
        <f t="shared" si="6"/>
        <v>0</v>
      </c>
      <c r="D65" s="132">
        <f t="shared" si="5"/>
        <v>0</v>
      </c>
      <c r="E65" s="131">
        <f t="shared" si="7"/>
        <v>0</v>
      </c>
      <c r="F65" s="131">
        <f t="shared" si="8"/>
        <v>0</v>
      </c>
    </row>
    <row r="66" spans="1:6" s="109" customFormat="1" ht="12" hidden="1" customHeight="1" x14ac:dyDescent="0.2">
      <c r="A66" s="133">
        <f t="shared" si="3"/>
        <v>2062</v>
      </c>
      <c r="B66" s="130">
        <f t="shared" si="9"/>
        <v>0</v>
      </c>
      <c r="C66" s="131">
        <f t="shared" si="6"/>
        <v>0</v>
      </c>
      <c r="D66" s="132">
        <f t="shared" si="5"/>
        <v>0</v>
      </c>
      <c r="E66" s="131">
        <f t="shared" si="7"/>
        <v>0</v>
      </c>
      <c r="F66" s="131">
        <f t="shared" si="8"/>
        <v>0</v>
      </c>
    </row>
    <row r="67" spans="1:6" s="109" customFormat="1" ht="12" hidden="1" customHeight="1" x14ac:dyDescent="0.2">
      <c r="A67" s="133">
        <f t="shared" si="3"/>
        <v>2063</v>
      </c>
      <c r="B67" s="130">
        <f t="shared" si="9"/>
        <v>0</v>
      </c>
      <c r="C67" s="131">
        <f t="shared" si="6"/>
        <v>0</v>
      </c>
      <c r="D67" s="132">
        <f t="shared" si="5"/>
        <v>0</v>
      </c>
      <c r="E67" s="131">
        <f t="shared" si="7"/>
        <v>0</v>
      </c>
      <c r="F67" s="131">
        <f t="shared" si="8"/>
        <v>0</v>
      </c>
    </row>
    <row r="68" spans="1:6" s="109" customFormat="1" ht="12" hidden="1" customHeight="1" x14ac:dyDescent="0.2">
      <c r="A68" s="133">
        <f t="shared" si="3"/>
        <v>2064</v>
      </c>
      <c r="B68" s="130">
        <f t="shared" si="9"/>
        <v>0</v>
      </c>
      <c r="C68" s="131">
        <f t="shared" si="6"/>
        <v>0</v>
      </c>
      <c r="D68" s="132">
        <f t="shared" si="5"/>
        <v>0</v>
      </c>
      <c r="E68" s="131">
        <f t="shared" si="7"/>
        <v>0</v>
      </c>
      <c r="F68" s="131">
        <f t="shared" si="8"/>
        <v>0</v>
      </c>
    </row>
    <row r="69" spans="1:6" s="109" customFormat="1" ht="12" hidden="1" customHeight="1" x14ac:dyDescent="0.2">
      <c r="A69" s="133">
        <f t="shared" si="3"/>
        <v>2065</v>
      </c>
      <c r="B69" s="130">
        <f t="shared" si="9"/>
        <v>0</v>
      </c>
      <c r="C69" s="131">
        <f t="shared" si="6"/>
        <v>0</v>
      </c>
      <c r="D69" s="132">
        <f t="shared" si="5"/>
        <v>0</v>
      </c>
      <c r="E69" s="131">
        <f t="shared" si="7"/>
        <v>0</v>
      </c>
      <c r="F69" s="131">
        <f t="shared" si="8"/>
        <v>0</v>
      </c>
    </row>
    <row r="70" spans="1:6" s="109" customFormat="1" ht="12" hidden="1" customHeight="1" x14ac:dyDescent="0.2">
      <c r="A70" s="133">
        <f t="shared" si="3"/>
        <v>2066</v>
      </c>
      <c r="B70" s="130">
        <f t="shared" si="9"/>
        <v>0</v>
      </c>
      <c r="C70" s="131">
        <f t="shared" si="6"/>
        <v>0</v>
      </c>
      <c r="D70" s="132">
        <f t="shared" si="5"/>
        <v>0</v>
      </c>
      <c r="E70" s="131">
        <f t="shared" si="7"/>
        <v>0</v>
      </c>
      <c r="F70" s="131">
        <f t="shared" si="8"/>
        <v>0</v>
      </c>
    </row>
    <row r="71" spans="1:6" s="109" customFormat="1" ht="12" hidden="1" customHeight="1" x14ac:dyDescent="0.2">
      <c r="A71" s="133">
        <f t="shared" si="3"/>
        <v>2067</v>
      </c>
      <c r="B71" s="130">
        <f t="shared" si="9"/>
        <v>0</v>
      </c>
      <c r="C71" s="131">
        <f t="shared" si="6"/>
        <v>0</v>
      </c>
      <c r="D71" s="132">
        <f t="shared" si="5"/>
        <v>0</v>
      </c>
      <c r="E71" s="131">
        <f t="shared" si="7"/>
        <v>0</v>
      </c>
      <c r="F71" s="131">
        <f t="shared" si="8"/>
        <v>0</v>
      </c>
    </row>
    <row r="72" spans="1:6" s="109" customFormat="1" ht="12" hidden="1" customHeight="1" x14ac:dyDescent="0.2">
      <c r="A72" s="133">
        <f t="shared" si="3"/>
        <v>2068</v>
      </c>
      <c r="B72" s="130">
        <f t="shared" si="9"/>
        <v>0</v>
      </c>
      <c r="C72" s="131">
        <f t="shared" si="6"/>
        <v>0</v>
      </c>
      <c r="D72" s="132">
        <f t="shared" si="5"/>
        <v>0</v>
      </c>
      <c r="E72" s="131">
        <f t="shared" si="7"/>
        <v>0</v>
      </c>
      <c r="F72" s="131">
        <f t="shared" si="8"/>
        <v>0</v>
      </c>
    </row>
    <row r="73" spans="1:6" s="109" customFormat="1" ht="12" hidden="1" customHeight="1" x14ac:dyDescent="0.2">
      <c r="A73" s="133">
        <f t="shared" si="3"/>
        <v>2069</v>
      </c>
      <c r="B73" s="130">
        <f t="shared" si="9"/>
        <v>0</v>
      </c>
      <c r="C73" s="131">
        <f t="shared" si="6"/>
        <v>0</v>
      </c>
      <c r="D73" s="132">
        <f t="shared" si="5"/>
        <v>0</v>
      </c>
      <c r="E73" s="131">
        <f t="shared" si="7"/>
        <v>0</v>
      </c>
      <c r="F73" s="131">
        <f t="shared" si="8"/>
        <v>0</v>
      </c>
    </row>
    <row r="74" spans="1:6" s="109" customFormat="1" ht="12" hidden="1" customHeight="1" x14ac:dyDescent="0.2">
      <c r="A74" s="133">
        <f t="shared" si="3"/>
        <v>2070</v>
      </c>
      <c r="B74" s="130">
        <f t="shared" si="9"/>
        <v>0</v>
      </c>
      <c r="C74" s="131">
        <f t="shared" si="6"/>
        <v>0</v>
      </c>
      <c r="D74" s="132">
        <f t="shared" si="5"/>
        <v>0</v>
      </c>
      <c r="E74" s="131">
        <f t="shared" si="7"/>
        <v>0</v>
      </c>
      <c r="F74" s="131">
        <f t="shared" si="8"/>
        <v>0</v>
      </c>
    </row>
    <row r="75" spans="1:6" s="109" customFormat="1" ht="12" hidden="1" customHeight="1" x14ac:dyDescent="0.2">
      <c r="A75" s="133">
        <f t="shared" si="3"/>
        <v>2071</v>
      </c>
      <c r="B75" s="130">
        <f t="shared" si="9"/>
        <v>0</v>
      </c>
      <c r="C75" s="131">
        <f t="shared" si="6"/>
        <v>0</v>
      </c>
      <c r="D75" s="132">
        <f t="shared" si="5"/>
        <v>0</v>
      </c>
      <c r="E75" s="131">
        <f t="shared" si="7"/>
        <v>0</v>
      </c>
      <c r="F75" s="131">
        <f t="shared" si="8"/>
        <v>0</v>
      </c>
    </row>
    <row r="76" spans="1:6" s="109" customFormat="1" ht="12" hidden="1" customHeight="1" x14ac:dyDescent="0.2">
      <c r="A76" s="133">
        <f t="shared" si="3"/>
        <v>2072</v>
      </c>
      <c r="B76" s="130">
        <f t="shared" si="9"/>
        <v>0</v>
      </c>
      <c r="C76" s="131">
        <f t="shared" si="6"/>
        <v>0</v>
      </c>
      <c r="D76" s="132">
        <f t="shared" si="5"/>
        <v>0</v>
      </c>
      <c r="E76" s="131">
        <f t="shared" si="7"/>
        <v>0</v>
      </c>
      <c r="F76" s="131">
        <f t="shared" si="8"/>
        <v>0</v>
      </c>
    </row>
    <row r="77" spans="1:6" s="109" customFormat="1" ht="12" hidden="1" customHeight="1" x14ac:dyDescent="0.2">
      <c r="A77" s="133">
        <f t="shared" si="3"/>
        <v>2073</v>
      </c>
      <c r="B77" s="130">
        <f t="shared" si="9"/>
        <v>0</v>
      </c>
      <c r="C77" s="131">
        <f t="shared" si="6"/>
        <v>0</v>
      </c>
      <c r="D77" s="132">
        <f t="shared" si="5"/>
        <v>0</v>
      </c>
      <c r="E77" s="131">
        <f t="shared" si="7"/>
        <v>0</v>
      </c>
      <c r="F77" s="131">
        <f t="shared" si="8"/>
        <v>0</v>
      </c>
    </row>
    <row r="78" spans="1:6" s="109" customFormat="1" ht="12" hidden="1" customHeight="1" x14ac:dyDescent="0.2">
      <c r="A78" s="133">
        <f t="shared" si="3"/>
        <v>2074</v>
      </c>
      <c r="B78" s="130">
        <f t="shared" si="9"/>
        <v>0</v>
      </c>
      <c r="C78" s="131">
        <f t="shared" si="6"/>
        <v>0</v>
      </c>
      <c r="D78" s="132">
        <f t="shared" si="5"/>
        <v>0</v>
      </c>
      <c r="E78" s="131">
        <f t="shared" si="7"/>
        <v>0</v>
      </c>
      <c r="F78" s="131">
        <f t="shared" si="8"/>
        <v>0</v>
      </c>
    </row>
    <row r="79" spans="1:6" s="109" customFormat="1" ht="12" hidden="1" customHeight="1" x14ac:dyDescent="0.2">
      <c r="A79" s="133">
        <f t="shared" si="3"/>
        <v>2075</v>
      </c>
      <c r="B79" s="130">
        <f t="shared" si="9"/>
        <v>0</v>
      </c>
      <c r="C79" s="131">
        <f t="shared" si="6"/>
        <v>0</v>
      </c>
      <c r="D79" s="132">
        <f t="shared" si="5"/>
        <v>0</v>
      </c>
      <c r="E79" s="131">
        <f t="shared" si="7"/>
        <v>0</v>
      </c>
      <c r="F79" s="131">
        <f t="shared" si="8"/>
        <v>0</v>
      </c>
    </row>
    <row r="80" spans="1:6" s="109" customFormat="1" ht="12" customHeight="1" x14ac:dyDescent="0.2">
      <c r="A80" s="1129" t="s">
        <v>238</v>
      </c>
      <c r="B80" s="1130"/>
      <c r="C80" s="171">
        <f>SUM(C23:C63)</f>
        <v>0</v>
      </c>
      <c r="D80" s="171">
        <f>SUM(D23:D63)</f>
        <v>0</v>
      </c>
      <c r="E80" s="171">
        <f>SUM(E23:E63)</f>
        <v>0</v>
      </c>
      <c r="F80" s="172"/>
    </row>
    <row r="81" spans="1:6" s="109" customFormat="1" ht="12" customHeight="1" x14ac:dyDescent="0.2">
      <c r="A81" s="128"/>
      <c r="B81" s="128"/>
      <c r="C81" s="128"/>
      <c r="D81" s="128"/>
      <c r="E81" s="128"/>
      <c r="F81" s="128"/>
    </row>
  </sheetData>
  <sheetProtection password="DE49"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scale="98" firstPageNumber="17" orientation="portrait" useFirstPageNumber="1" r:id="rId1"/>
  <headerFooter alignWithMargins="0">
    <oddFooter>&amp;C&amp;"Arial,Regular"&amp;8&amp;P&amp;R&amp;"+,Italic"&amp;8&amp;F  &amp;A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tabColor theme="6" tint="0.39997558519241921"/>
  </sheetPr>
  <dimension ref="A1:J81"/>
  <sheetViews>
    <sheetView showGridLines="0" view="pageBreakPreview" zoomScaleNormal="100" zoomScaleSheetLayoutView="100" workbookViewId="0">
      <selection activeCell="F5" sqref="F5"/>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20.75" style="94" customWidth="1"/>
    <col min="8" max="16384" width="9" style="94"/>
  </cols>
  <sheetData>
    <row r="1" spans="1:10" s="37" customFormat="1" ht="21.95" customHeight="1" x14ac:dyDescent="0.25">
      <c r="A1" s="940" t="s">
        <v>236</v>
      </c>
      <c r="B1" s="940"/>
      <c r="C1" s="940"/>
      <c r="D1" s="940"/>
      <c r="E1" s="940"/>
      <c r="F1" s="940"/>
      <c r="G1" s="39"/>
      <c r="H1" s="39"/>
      <c r="I1" s="39"/>
      <c r="J1" s="39"/>
    </row>
    <row r="2" spans="1:10" s="107" customFormat="1" ht="12" customHeight="1" x14ac:dyDescent="0.2">
      <c r="A2" s="106"/>
      <c r="B2" s="106"/>
      <c r="C2" s="106"/>
      <c r="D2" s="106"/>
      <c r="E2" s="106"/>
      <c r="F2" s="106"/>
      <c r="G2" s="106"/>
      <c r="H2" s="106"/>
      <c r="I2" s="106"/>
      <c r="J2" s="106"/>
    </row>
    <row r="3" spans="1:10" s="107" customFormat="1" ht="12" customHeight="1" x14ac:dyDescent="0.2">
      <c r="A3" s="35" t="s">
        <v>175</v>
      </c>
      <c r="B3" s="106"/>
      <c r="C3" s="106"/>
      <c r="D3" s="106"/>
      <c r="E3" s="106"/>
      <c r="F3" s="106"/>
      <c r="G3" s="106"/>
      <c r="H3" s="106"/>
      <c r="I3" s="106"/>
      <c r="J3" s="106"/>
    </row>
    <row r="4" spans="1:10" s="109" customFormat="1" ht="6" customHeight="1" x14ac:dyDescent="0.2">
      <c r="A4" s="108"/>
      <c r="B4" s="108"/>
      <c r="C4" s="108"/>
      <c r="D4" s="108"/>
      <c r="E4" s="108"/>
      <c r="F4" s="108"/>
    </row>
    <row r="5" spans="1:10" s="109" customFormat="1" ht="12" customHeight="1" x14ac:dyDescent="0.2">
      <c r="A5" s="110" t="s">
        <v>240</v>
      </c>
      <c r="B5" s="1132" t="str">
        <f>IF('GEN INFO'!C9=0," ",'GEN INFO'!C9)</f>
        <v xml:space="preserve"> </v>
      </c>
      <c r="C5" s="1132"/>
      <c r="D5" s="1132"/>
      <c r="E5" s="1132"/>
      <c r="F5" s="173">
        <f ca="1">NOW()</f>
        <v>42406.52121770833</v>
      </c>
    </row>
    <row r="6" spans="1:10" s="109" customFormat="1" ht="12" customHeight="1" x14ac:dyDescent="0.2">
      <c r="A6" s="110" t="s">
        <v>241</v>
      </c>
      <c r="B6" s="166" t="str">
        <f>IF('GEN INFO'!I7=0," ",'GEN INFO'!I7)</f>
        <v xml:space="preserve"> </v>
      </c>
      <c r="C6" s="111" t="s">
        <v>8</v>
      </c>
      <c r="D6" s="386" t="str">
        <f>IF('GEN INFO'!L7=0," ",'GEN INFO'!L7)</f>
        <v>DE</v>
      </c>
      <c r="E6" s="112"/>
      <c r="F6" s="113"/>
    </row>
    <row r="7" spans="1:10" s="109" customFormat="1" ht="12" customHeight="1" x14ac:dyDescent="0.2">
      <c r="A7" s="110" t="s">
        <v>242</v>
      </c>
      <c r="B7" s="161" t="str">
        <f>IF('GEN INFO'!J5=0," ",'GEN INFO'!J5)</f>
        <v xml:space="preserve"> </v>
      </c>
      <c r="C7" s="111" t="s">
        <v>7</v>
      </c>
      <c r="D7" s="162" t="str">
        <f>IF('GEN INFO'!L5=0," ",'GEN INFO'!L5)</f>
        <v xml:space="preserve"> </v>
      </c>
      <c r="E7" s="112"/>
      <c r="F7" s="114"/>
    </row>
    <row r="8" spans="1:10" s="109" customFormat="1" ht="6" customHeight="1" x14ac:dyDescent="0.2">
      <c r="A8" s="115"/>
      <c r="B8" s="116"/>
      <c r="C8" s="117"/>
      <c r="D8" s="118"/>
      <c r="E8" s="115"/>
      <c r="F8" s="119"/>
    </row>
    <row r="9" spans="1:10" ht="12" customHeight="1" x14ac:dyDescent="0.2">
      <c r="A9" s="120" t="s">
        <v>243</v>
      </c>
      <c r="B9" s="104"/>
      <c r="C9" s="104"/>
      <c r="D9" s="104"/>
      <c r="E9" s="104"/>
      <c r="F9" s="104"/>
    </row>
    <row r="10" spans="1:10" ht="6" customHeight="1" x14ac:dyDescent="0.2">
      <c r="A10" s="104"/>
      <c r="B10" s="104"/>
      <c r="C10" s="104"/>
      <c r="D10" s="104"/>
      <c r="E10" s="104"/>
      <c r="F10" s="104"/>
    </row>
    <row r="11" spans="1:10" ht="12" customHeight="1" x14ac:dyDescent="0.2">
      <c r="A11" s="124" t="s">
        <v>244</v>
      </c>
      <c r="B11" s="546" t="str">
        <f>SOURCES!A39</f>
        <v>Perm C</v>
      </c>
      <c r="C11" s="1134" t="str">
        <f>SOURCES!B39</f>
        <v>(Specify Lender Here)</v>
      </c>
      <c r="D11" s="1134"/>
      <c r="E11" s="1134"/>
      <c r="F11" s="1135"/>
    </row>
    <row r="12" spans="1:10" ht="12" customHeight="1" x14ac:dyDescent="0.2">
      <c r="A12" s="124" t="s">
        <v>245</v>
      </c>
      <c r="B12" s="574"/>
      <c r="C12" s="570">
        <f>SOURCES!D39</f>
        <v>0</v>
      </c>
      <c r="D12" s="125"/>
      <c r="E12" s="125"/>
      <c r="F12" s="126"/>
    </row>
    <row r="13" spans="1:10" ht="12" customHeight="1" x14ac:dyDescent="0.2">
      <c r="A13" s="122" t="s">
        <v>246</v>
      </c>
      <c r="B13" s="574"/>
      <c r="C13" s="571">
        <f>F13/12</f>
        <v>0</v>
      </c>
      <c r="D13" s="138"/>
      <c r="E13" s="138" t="s">
        <v>250</v>
      </c>
      <c r="F13" s="389">
        <f>SOURCES!G39</f>
        <v>0</v>
      </c>
    </row>
    <row r="14" spans="1:10" ht="12" customHeight="1" x14ac:dyDescent="0.2">
      <c r="A14" s="122" t="s">
        <v>247</v>
      </c>
      <c r="B14" s="574"/>
      <c r="C14" s="572">
        <f>F14*12</f>
        <v>0</v>
      </c>
      <c r="D14" s="138"/>
      <c r="E14" s="138" t="s">
        <v>251</v>
      </c>
      <c r="F14" s="390">
        <f>SOURCES!E39</f>
        <v>0</v>
      </c>
    </row>
    <row r="15" spans="1:10" ht="12" customHeight="1" x14ac:dyDescent="0.2">
      <c r="A15" s="122" t="s">
        <v>248</v>
      </c>
      <c r="B15" s="574"/>
      <c r="C15" s="573">
        <f>IF(ISERR(PMT(C13,C14,-C12)),0,PMT(C13,C14,-C12))</f>
        <v>0</v>
      </c>
      <c r="D15" s="138"/>
      <c r="E15" s="138" t="s">
        <v>252</v>
      </c>
      <c r="F15" s="167">
        <f>C15*12</f>
        <v>0</v>
      </c>
    </row>
    <row r="16" spans="1:10" ht="12" customHeight="1" x14ac:dyDescent="0.2">
      <c r="A16" s="1126" t="s">
        <v>249</v>
      </c>
      <c r="B16" s="1127"/>
      <c r="C16" s="388">
        <f>'GEN INFO'!J5</f>
        <v>0</v>
      </c>
      <c r="D16" s="1128" t="s">
        <v>253</v>
      </c>
      <c r="E16" s="1128"/>
      <c r="F16" s="391">
        <f>'GEN INFO'!L5</f>
        <v>0</v>
      </c>
    </row>
    <row r="17" spans="1:6" ht="12" customHeight="1" x14ac:dyDescent="0.2">
      <c r="A17" s="127"/>
      <c r="B17" s="128"/>
      <c r="C17" s="128"/>
      <c r="D17" s="127"/>
      <c r="E17" s="127"/>
      <c r="F17" s="129"/>
    </row>
    <row r="18" spans="1:6" ht="12" customHeight="1" x14ac:dyDescent="0.2">
      <c r="A18" s="1133" t="s">
        <v>254</v>
      </c>
      <c r="B18" s="1133"/>
      <c r="C18" s="1133"/>
      <c r="D18" s="1133"/>
      <c r="E18" s="1133"/>
      <c r="F18" s="1133"/>
    </row>
    <row r="19" spans="1:6" ht="6" customHeight="1" x14ac:dyDescent="0.2">
      <c r="A19" s="136"/>
      <c r="B19" s="136"/>
      <c r="C19" s="136"/>
      <c r="D19" s="136"/>
      <c r="E19" s="136"/>
      <c r="F19" s="136"/>
    </row>
    <row r="20" spans="1:6" ht="12" customHeight="1" x14ac:dyDescent="0.2">
      <c r="A20" s="1131" t="s">
        <v>7</v>
      </c>
      <c r="B20" s="1131" t="s">
        <v>255</v>
      </c>
      <c r="C20" s="1131" t="s">
        <v>256</v>
      </c>
      <c r="D20" s="1131" t="s">
        <v>257</v>
      </c>
      <c r="E20" s="1131" t="s">
        <v>258</v>
      </c>
      <c r="F20" s="1131" t="s">
        <v>259</v>
      </c>
    </row>
    <row r="21" spans="1:6" ht="12" customHeight="1" x14ac:dyDescent="0.2">
      <c r="A21" s="1131"/>
      <c r="B21" s="1131"/>
      <c r="C21" s="1131"/>
      <c r="D21" s="1131"/>
      <c r="E21" s="1131"/>
      <c r="F21" s="1131"/>
    </row>
    <row r="22" spans="1:6" s="95" customFormat="1" ht="6" customHeight="1" x14ac:dyDescent="0.2">
      <c r="A22" s="105"/>
      <c r="B22" s="105"/>
      <c r="C22" s="105"/>
      <c r="D22" s="105"/>
      <c r="E22" s="105"/>
      <c r="F22" s="135"/>
    </row>
    <row r="23" spans="1:6" ht="12" customHeight="1" x14ac:dyDescent="0.2">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row>
    <row r="24" spans="1:6" s="109" customFormat="1" ht="12" customHeight="1" x14ac:dyDescent="0.2">
      <c r="A24" s="133">
        <f t="shared" ref="A24:A79" si="3">A23+1</f>
        <v>2020</v>
      </c>
      <c r="B24" s="168">
        <f t="shared" ref="B24:B62" si="4">IF($C$12=0,0,IF(A24=$F$16,$C$14-13+$C$16,IF(B23-12&gt;0,B23-12,0)))</f>
        <v>0</v>
      </c>
      <c r="C24" s="169">
        <f t="shared" si="0"/>
        <v>0</v>
      </c>
      <c r="D24" s="170">
        <f t="shared" ref="D24:D79" si="5">C24-E24</f>
        <v>0</v>
      </c>
      <c r="E24" s="169">
        <f t="shared" si="1"/>
        <v>0</v>
      </c>
      <c r="F24" s="169">
        <f t="shared" si="2"/>
        <v>0</v>
      </c>
    </row>
    <row r="25" spans="1:6" s="109" customFormat="1" ht="12" customHeight="1" x14ac:dyDescent="0.2">
      <c r="A25" s="133">
        <f t="shared" si="3"/>
        <v>2021</v>
      </c>
      <c r="B25" s="168">
        <f t="shared" si="4"/>
        <v>0</v>
      </c>
      <c r="C25" s="169">
        <f t="shared" si="0"/>
        <v>0</v>
      </c>
      <c r="D25" s="170">
        <f t="shared" si="5"/>
        <v>0</v>
      </c>
      <c r="E25" s="169">
        <f t="shared" si="1"/>
        <v>0</v>
      </c>
      <c r="F25" s="169">
        <f t="shared" si="2"/>
        <v>0</v>
      </c>
    </row>
    <row r="26" spans="1:6" s="109" customFormat="1" ht="12" customHeight="1" x14ac:dyDescent="0.2">
      <c r="A26" s="133">
        <f t="shared" si="3"/>
        <v>2022</v>
      </c>
      <c r="B26" s="168">
        <f t="shared" si="4"/>
        <v>0</v>
      </c>
      <c r="C26" s="169">
        <f t="shared" si="0"/>
        <v>0</v>
      </c>
      <c r="D26" s="170">
        <f t="shared" si="5"/>
        <v>0</v>
      </c>
      <c r="E26" s="169">
        <f t="shared" si="1"/>
        <v>0</v>
      </c>
      <c r="F26" s="169">
        <f t="shared" si="2"/>
        <v>0</v>
      </c>
    </row>
    <row r="27" spans="1:6" s="109" customFormat="1" ht="12" customHeight="1" x14ac:dyDescent="0.2">
      <c r="A27" s="133">
        <f t="shared" si="3"/>
        <v>2023</v>
      </c>
      <c r="B27" s="168">
        <f t="shared" si="4"/>
        <v>0</v>
      </c>
      <c r="C27" s="169">
        <f t="shared" si="0"/>
        <v>0</v>
      </c>
      <c r="D27" s="170">
        <f t="shared" si="5"/>
        <v>0</v>
      </c>
      <c r="E27" s="169">
        <f t="shared" si="1"/>
        <v>0</v>
      </c>
      <c r="F27" s="169">
        <f t="shared" si="2"/>
        <v>0</v>
      </c>
    </row>
    <row r="28" spans="1:6" s="109" customFormat="1" ht="12" customHeight="1" x14ac:dyDescent="0.2">
      <c r="A28" s="133">
        <f t="shared" si="3"/>
        <v>2024</v>
      </c>
      <c r="B28" s="168">
        <f t="shared" si="4"/>
        <v>0</v>
      </c>
      <c r="C28" s="169">
        <f t="shared" si="0"/>
        <v>0</v>
      </c>
      <c r="D28" s="170">
        <f t="shared" si="5"/>
        <v>0</v>
      </c>
      <c r="E28" s="169">
        <f t="shared" si="1"/>
        <v>0</v>
      </c>
      <c r="F28" s="169">
        <f t="shared" si="2"/>
        <v>0</v>
      </c>
    </row>
    <row r="29" spans="1:6" s="109" customFormat="1" ht="12" customHeight="1" x14ac:dyDescent="0.2">
      <c r="A29" s="133">
        <f t="shared" si="3"/>
        <v>2025</v>
      </c>
      <c r="B29" s="168">
        <f t="shared" si="4"/>
        <v>0</v>
      </c>
      <c r="C29" s="169">
        <f t="shared" si="0"/>
        <v>0</v>
      </c>
      <c r="D29" s="170">
        <f t="shared" si="5"/>
        <v>0</v>
      </c>
      <c r="E29" s="169">
        <f t="shared" si="1"/>
        <v>0</v>
      </c>
      <c r="F29" s="169">
        <f t="shared" si="2"/>
        <v>0</v>
      </c>
    </row>
    <row r="30" spans="1:6" s="109" customFormat="1" ht="12" customHeight="1" x14ac:dyDescent="0.2">
      <c r="A30" s="133">
        <f t="shared" si="3"/>
        <v>2026</v>
      </c>
      <c r="B30" s="168">
        <f t="shared" si="4"/>
        <v>0</v>
      </c>
      <c r="C30" s="169">
        <f t="shared" si="0"/>
        <v>0</v>
      </c>
      <c r="D30" s="170">
        <f t="shared" si="5"/>
        <v>0</v>
      </c>
      <c r="E30" s="169">
        <f t="shared" si="1"/>
        <v>0</v>
      </c>
      <c r="F30" s="169">
        <f t="shared" si="2"/>
        <v>0</v>
      </c>
    </row>
    <row r="31" spans="1:6" s="109" customFormat="1" ht="12" customHeight="1" x14ac:dyDescent="0.2">
      <c r="A31" s="133">
        <f t="shared" si="3"/>
        <v>2027</v>
      </c>
      <c r="B31" s="168">
        <f t="shared" si="4"/>
        <v>0</v>
      </c>
      <c r="C31" s="169">
        <f t="shared" si="0"/>
        <v>0</v>
      </c>
      <c r="D31" s="170">
        <f t="shared" si="5"/>
        <v>0</v>
      </c>
      <c r="E31" s="169">
        <f t="shared" si="1"/>
        <v>0</v>
      </c>
      <c r="F31" s="169">
        <f t="shared" si="2"/>
        <v>0</v>
      </c>
    </row>
    <row r="32" spans="1:6" s="109" customFormat="1" ht="12" customHeight="1" x14ac:dyDescent="0.2">
      <c r="A32" s="133">
        <f t="shared" si="3"/>
        <v>2028</v>
      </c>
      <c r="B32" s="168">
        <f t="shared" si="4"/>
        <v>0</v>
      </c>
      <c r="C32" s="169">
        <f t="shared" si="0"/>
        <v>0</v>
      </c>
      <c r="D32" s="170">
        <f t="shared" si="5"/>
        <v>0</v>
      </c>
      <c r="E32" s="169">
        <f t="shared" si="1"/>
        <v>0</v>
      </c>
      <c r="F32" s="169">
        <f t="shared" si="2"/>
        <v>0</v>
      </c>
    </row>
    <row r="33" spans="1:7" s="109" customFormat="1" ht="12" customHeight="1" x14ac:dyDescent="0.2">
      <c r="A33" s="133">
        <f t="shared" si="3"/>
        <v>2029</v>
      </c>
      <c r="B33" s="168">
        <f t="shared" si="4"/>
        <v>0</v>
      </c>
      <c r="C33" s="169">
        <f t="shared" si="0"/>
        <v>0</v>
      </c>
      <c r="D33" s="170">
        <f t="shared" si="5"/>
        <v>0</v>
      </c>
      <c r="E33" s="169">
        <f t="shared" si="1"/>
        <v>0</v>
      </c>
      <c r="F33" s="169">
        <f t="shared" si="2"/>
        <v>0</v>
      </c>
      <c r="G33" s="109" t="s">
        <v>237</v>
      </c>
    </row>
    <row r="34" spans="1:7" s="109" customFormat="1" ht="12" customHeight="1" x14ac:dyDescent="0.2">
      <c r="A34" s="133">
        <f t="shared" si="3"/>
        <v>2030</v>
      </c>
      <c r="B34" s="168">
        <f t="shared" si="4"/>
        <v>0</v>
      </c>
      <c r="C34" s="169">
        <f t="shared" si="0"/>
        <v>0</v>
      </c>
      <c r="D34" s="170">
        <f t="shared" si="5"/>
        <v>0</v>
      </c>
      <c r="E34" s="169">
        <f t="shared" si="1"/>
        <v>0</v>
      </c>
      <c r="F34" s="169">
        <f t="shared" si="2"/>
        <v>0</v>
      </c>
    </row>
    <row r="35" spans="1:7" s="109" customFormat="1" ht="12" customHeight="1" x14ac:dyDescent="0.2">
      <c r="A35" s="133">
        <f t="shared" si="3"/>
        <v>2031</v>
      </c>
      <c r="B35" s="168">
        <f t="shared" si="4"/>
        <v>0</v>
      </c>
      <c r="C35" s="169">
        <f t="shared" si="0"/>
        <v>0</v>
      </c>
      <c r="D35" s="170">
        <f t="shared" si="5"/>
        <v>0</v>
      </c>
      <c r="E35" s="169">
        <f t="shared" si="1"/>
        <v>0</v>
      </c>
      <c r="F35" s="169">
        <f t="shared" si="2"/>
        <v>0</v>
      </c>
    </row>
    <row r="36" spans="1:7" s="109" customFormat="1" ht="12" customHeight="1" x14ac:dyDescent="0.2">
      <c r="A36" s="133">
        <f t="shared" si="3"/>
        <v>2032</v>
      </c>
      <c r="B36" s="168">
        <f t="shared" si="4"/>
        <v>0</v>
      </c>
      <c r="C36" s="169">
        <f t="shared" si="0"/>
        <v>0</v>
      </c>
      <c r="D36" s="170">
        <f t="shared" si="5"/>
        <v>0</v>
      </c>
      <c r="E36" s="169">
        <f t="shared" si="1"/>
        <v>0</v>
      </c>
      <c r="F36" s="169">
        <f t="shared" si="2"/>
        <v>0</v>
      </c>
    </row>
    <row r="37" spans="1:7" s="109" customFormat="1" ht="12" customHeight="1" x14ac:dyDescent="0.2">
      <c r="A37" s="133">
        <f t="shared" si="3"/>
        <v>2033</v>
      </c>
      <c r="B37" s="168">
        <f t="shared" si="4"/>
        <v>0</v>
      </c>
      <c r="C37" s="169">
        <f t="shared" si="0"/>
        <v>0</v>
      </c>
      <c r="D37" s="170">
        <f t="shared" si="5"/>
        <v>0</v>
      </c>
      <c r="E37" s="169">
        <f t="shared" si="1"/>
        <v>0</v>
      </c>
      <c r="F37" s="169">
        <f t="shared" si="2"/>
        <v>0</v>
      </c>
    </row>
    <row r="38" spans="1:7" s="109" customFormat="1" ht="12" customHeight="1" x14ac:dyDescent="0.2">
      <c r="A38" s="133">
        <f t="shared" si="3"/>
        <v>2034</v>
      </c>
      <c r="B38" s="168">
        <f t="shared" si="4"/>
        <v>0</v>
      </c>
      <c r="C38" s="169">
        <f t="shared" si="0"/>
        <v>0</v>
      </c>
      <c r="D38" s="170">
        <f t="shared" si="5"/>
        <v>0</v>
      </c>
      <c r="E38" s="169">
        <f t="shared" si="1"/>
        <v>0</v>
      </c>
      <c r="F38" s="169">
        <f t="shared" si="2"/>
        <v>0</v>
      </c>
    </row>
    <row r="39" spans="1:7" s="109" customFormat="1" ht="12" customHeight="1" x14ac:dyDescent="0.2">
      <c r="A39" s="133">
        <f t="shared" si="3"/>
        <v>2035</v>
      </c>
      <c r="B39" s="168">
        <f t="shared" si="4"/>
        <v>0</v>
      </c>
      <c r="C39" s="169">
        <f t="shared" si="0"/>
        <v>0</v>
      </c>
      <c r="D39" s="170">
        <f t="shared" si="5"/>
        <v>0</v>
      </c>
      <c r="E39" s="169">
        <f t="shared" si="1"/>
        <v>0</v>
      </c>
      <c r="F39" s="169">
        <f t="shared" si="2"/>
        <v>0</v>
      </c>
    </row>
    <row r="40" spans="1:7" s="109" customFormat="1" ht="12" customHeight="1" x14ac:dyDescent="0.2">
      <c r="A40" s="133">
        <f t="shared" si="3"/>
        <v>2036</v>
      </c>
      <c r="B40" s="168">
        <f t="shared" si="4"/>
        <v>0</v>
      </c>
      <c r="C40" s="169">
        <f t="shared" si="0"/>
        <v>0</v>
      </c>
      <c r="D40" s="170">
        <f t="shared" si="5"/>
        <v>0</v>
      </c>
      <c r="E40" s="169">
        <f t="shared" si="1"/>
        <v>0</v>
      </c>
      <c r="F40" s="169">
        <f t="shared" si="2"/>
        <v>0</v>
      </c>
    </row>
    <row r="41" spans="1:7" s="109" customFormat="1" ht="12" customHeight="1" x14ac:dyDescent="0.2">
      <c r="A41" s="133">
        <f t="shared" si="3"/>
        <v>2037</v>
      </c>
      <c r="B41" s="168">
        <f t="shared" si="4"/>
        <v>0</v>
      </c>
      <c r="C41" s="169">
        <f t="shared" si="0"/>
        <v>0</v>
      </c>
      <c r="D41" s="170">
        <f t="shared" si="5"/>
        <v>0</v>
      </c>
      <c r="E41" s="169">
        <f t="shared" si="1"/>
        <v>0</v>
      </c>
      <c r="F41" s="169">
        <f t="shared" si="2"/>
        <v>0</v>
      </c>
    </row>
    <row r="42" spans="1:7" s="109" customFormat="1" ht="12" customHeight="1" x14ac:dyDescent="0.2">
      <c r="A42" s="133">
        <f t="shared" si="3"/>
        <v>2038</v>
      </c>
      <c r="B42" s="168">
        <f t="shared" si="4"/>
        <v>0</v>
      </c>
      <c r="C42" s="169">
        <f t="shared" si="0"/>
        <v>0</v>
      </c>
      <c r="D42" s="170">
        <f t="shared" si="5"/>
        <v>0</v>
      </c>
      <c r="E42" s="169">
        <f t="shared" si="1"/>
        <v>0</v>
      </c>
      <c r="F42" s="169">
        <f t="shared" si="2"/>
        <v>0</v>
      </c>
    </row>
    <row r="43" spans="1:7" s="109" customFormat="1" ht="12" customHeight="1" x14ac:dyDescent="0.2">
      <c r="A43" s="133">
        <f t="shared" si="3"/>
        <v>2039</v>
      </c>
      <c r="B43" s="168">
        <f t="shared" si="4"/>
        <v>0</v>
      </c>
      <c r="C43" s="169">
        <f t="shared" si="0"/>
        <v>0</v>
      </c>
      <c r="D43" s="170">
        <f t="shared" si="5"/>
        <v>0</v>
      </c>
      <c r="E43" s="169">
        <f t="shared" si="1"/>
        <v>0</v>
      </c>
      <c r="F43" s="169">
        <f t="shared" si="2"/>
        <v>0</v>
      </c>
    </row>
    <row r="44" spans="1:7" s="109" customFormat="1" ht="12" customHeight="1" x14ac:dyDescent="0.2">
      <c r="A44" s="133">
        <f t="shared" si="3"/>
        <v>2040</v>
      </c>
      <c r="B44" s="168">
        <f t="shared" si="4"/>
        <v>0</v>
      </c>
      <c r="C44" s="169">
        <f t="shared" si="0"/>
        <v>0</v>
      </c>
      <c r="D44" s="170">
        <f t="shared" si="5"/>
        <v>0</v>
      </c>
      <c r="E44" s="169">
        <f t="shared" si="1"/>
        <v>0</v>
      </c>
      <c r="F44" s="169">
        <f t="shared" si="2"/>
        <v>0</v>
      </c>
    </row>
    <row r="45" spans="1:7" s="109" customFormat="1" ht="12" customHeight="1" x14ac:dyDescent="0.2">
      <c r="A45" s="133">
        <f t="shared" si="3"/>
        <v>2041</v>
      </c>
      <c r="B45" s="168">
        <f t="shared" si="4"/>
        <v>0</v>
      </c>
      <c r="C45" s="169">
        <f t="shared" si="0"/>
        <v>0</v>
      </c>
      <c r="D45" s="170">
        <f t="shared" si="5"/>
        <v>0</v>
      </c>
      <c r="E45" s="169">
        <f t="shared" si="1"/>
        <v>0</v>
      </c>
      <c r="F45" s="169">
        <f t="shared" si="2"/>
        <v>0</v>
      </c>
    </row>
    <row r="46" spans="1:7" s="109" customFormat="1" ht="12" customHeight="1" x14ac:dyDescent="0.2">
      <c r="A46" s="133">
        <f t="shared" si="3"/>
        <v>2042</v>
      </c>
      <c r="B46" s="168">
        <f t="shared" si="4"/>
        <v>0</v>
      </c>
      <c r="C46" s="169">
        <f t="shared" si="0"/>
        <v>0</v>
      </c>
      <c r="D46" s="170">
        <f t="shared" si="5"/>
        <v>0</v>
      </c>
      <c r="E46" s="169">
        <f t="shared" si="1"/>
        <v>0</v>
      </c>
      <c r="F46" s="169">
        <f t="shared" si="2"/>
        <v>0</v>
      </c>
    </row>
    <row r="47" spans="1:7" s="109" customFormat="1" ht="12" customHeight="1" x14ac:dyDescent="0.2">
      <c r="A47" s="133">
        <f t="shared" si="3"/>
        <v>2043</v>
      </c>
      <c r="B47" s="168">
        <f t="shared" si="4"/>
        <v>0</v>
      </c>
      <c r="C47" s="169">
        <f t="shared" si="0"/>
        <v>0</v>
      </c>
      <c r="D47" s="170">
        <f t="shared" si="5"/>
        <v>0</v>
      </c>
      <c r="E47" s="169">
        <f t="shared" si="1"/>
        <v>0</v>
      </c>
      <c r="F47" s="169">
        <f t="shared" si="2"/>
        <v>0</v>
      </c>
    </row>
    <row r="48" spans="1:7" s="109" customFormat="1" ht="12" customHeight="1" x14ac:dyDescent="0.2">
      <c r="A48" s="133">
        <f t="shared" si="3"/>
        <v>2044</v>
      </c>
      <c r="B48" s="168">
        <f t="shared" si="4"/>
        <v>0</v>
      </c>
      <c r="C48" s="169">
        <f t="shared" si="0"/>
        <v>0</v>
      </c>
      <c r="D48" s="170">
        <f t="shared" si="5"/>
        <v>0</v>
      </c>
      <c r="E48" s="169">
        <f t="shared" si="1"/>
        <v>0</v>
      </c>
      <c r="F48" s="169">
        <f t="shared" si="2"/>
        <v>0</v>
      </c>
    </row>
    <row r="49" spans="1:6" s="109" customFormat="1" ht="12" customHeight="1" x14ac:dyDescent="0.2">
      <c r="A49" s="133">
        <f t="shared" si="3"/>
        <v>2045</v>
      </c>
      <c r="B49" s="168">
        <f t="shared" si="4"/>
        <v>0</v>
      </c>
      <c r="C49" s="169">
        <f t="shared" si="0"/>
        <v>0</v>
      </c>
      <c r="D49" s="170">
        <f t="shared" si="5"/>
        <v>0</v>
      </c>
      <c r="E49" s="169">
        <f t="shared" si="1"/>
        <v>0</v>
      </c>
      <c r="F49" s="169">
        <f t="shared" si="2"/>
        <v>0</v>
      </c>
    </row>
    <row r="50" spans="1:6" s="109" customFormat="1" ht="12" customHeight="1" x14ac:dyDescent="0.2">
      <c r="A50" s="133">
        <f t="shared" si="3"/>
        <v>2046</v>
      </c>
      <c r="B50" s="168">
        <f t="shared" si="4"/>
        <v>0</v>
      </c>
      <c r="C50" s="169">
        <f t="shared" si="0"/>
        <v>0</v>
      </c>
      <c r="D50" s="170">
        <f t="shared" si="5"/>
        <v>0</v>
      </c>
      <c r="E50" s="169">
        <f t="shared" si="1"/>
        <v>0</v>
      </c>
      <c r="F50" s="169">
        <f t="shared" si="2"/>
        <v>0</v>
      </c>
    </row>
    <row r="51" spans="1:6" s="109" customFormat="1" ht="12" customHeight="1" x14ac:dyDescent="0.2">
      <c r="A51" s="133">
        <f t="shared" si="3"/>
        <v>2047</v>
      </c>
      <c r="B51" s="168">
        <f t="shared" si="4"/>
        <v>0</v>
      </c>
      <c r="C51" s="169">
        <f t="shared" si="0"/>
        <v>0</v>
      </c>
      <c r="D51" s="170">
        <f t="shared" si="5"/>
        <v>0</v>
      </c>
      <c r="E51" s="169">
        <f t="shared" si="1"/>
        <v>0</v>
      </c>
      <c r="F51" s="169">
        <f t="shared" si="2"/>
        <v>0</v>
      </c>
    </row>
    <row r="52" spans="1:6" s="109" customFormat="1" ht="12" customHeight="1" x14ac:dyDescent="0.2">
      <c r="A52" s="133">
        <f t="shared" si="3"/>
        <v>2048</v>
      </c>
      <c r="B52" s="168">
        <f t="shared" si="4"/>
        <v>0</v>
      </c>
      <c r="C52" s="169">
        <f t="shared" si="0"/>
        <v>0</v>
      </c>
      <c r="D52" s="170">
        <f t="shared" si="5"/>
        <v>0</v>
      </c>
      <c r="E52" s="169">
        <f t="shared" si="1"/>
        <v>0</v>
      </c>
      <c r="F52" s="169">
        <f t="shared" si="2"/>
        <v>0</v>
      </c>
    </row>
    <row r="53" spans="1:6" s="109" customFormat="1" ht="12" customHeight="1" x14ac:dyDescent="0.2">
      <c r="A53" s="133">
        <f t="shared" si="3"/>
        <v>2049</v>
      </c>
      <c r="B53" s="168">
        <f t="shared" si="4"/>
        <v>0</v>
      </c>
      <c r="C53" s="169">
        <f t="shared" si="0"/>
        <v>0</v>
      </c>
      <c r="D53" s="170">
        <f t="shared" si="5"/>
        <v>0</v>
      </c>
      <c r="E53" s="169">
        <f t="shared" si="1"/>
        <v>0</v>
      </c>
      <c r="F53" s="169">
        <f t="shared" si="2"/>
        <v>0</v>
      </c>
    </row>
    <row r="54" spans="1:6" s="109" customFormat="1" ht="12" customHeight="1" x14ac:dyDescent="0.2">
      <c r="A54" s="133">
        <f t="shared" si="3"/>
        <v>2050</v>
      </c>
      <c r="B54" s="168">
        <f>IF($C$12=0,0,IF(A54=$F$16,$C$14-13+$C$16,IF(B53-12&gt;0,B53-12,0)))</f>
        <v>0</v>
      </c>
      <c r="C54" s="169">
        <f t="shared" si="0"/>
        <v>0</v>
      </c>
      <c r="D54" s="170">
        <f t="shared" si="5"/>
        <v>0</v>
      </c>
      <c r="E54" s="169">
        <f t="shared" si="1"/>
        <v>0</v>
      </c>
      <c r="F54" s="169">
        <f t="shared" si="2"/>
        <v>0</v>
      </c>
    </row>
    <row r="55" spans="1:6" s="109" customFormat="1" ht="12" customHeight="1" x14ac:dyDescent="0.2">
      <c r="A55" s="133">
        <f t="shared" si="3"/>
        <v>2051</v>
      </c>
      <c r="B55" s="168">
        <f t="shared" si="4"/>
        <v>0</v>
      </c>
      <c r="C55" s="169">
        <f t="shared" ref="C55:C79" si="6">IF(A55=$F$16,(13-$C$16)*$C$15,(B54-B55)*$C$15)</f>
        <v>0</v>
      </c>
      <c r="D55" s="170">
        <f t="shared" si="5"/>
        <v>0</v>
      </c>
      <c r="E55" s="169">
        <f t="shared" ref="E55:E79" si="7">IF(A55=$F$16,$C$12-F55,F54-F55)</f>
        <v>0</v>
      </c>
      <c r="F55" s="169">
        <f t="shared" ref="F55:F79" si="8">IF(ISERR(PV($C$13,$B55,-$C$15)),0,PV($C$13,$B55,-$C$15))</f>
        <v>0</v>
      </c>
    </row>
    <row r="56" spans="1:6" s="109" customFormat="1" ht="12" customHeight="1" x14ac:dyDescent="0.2">
      <c r="A56" s="133">
        <f t="shared" si="3"/>
        <v>2052</v>
      </c>
      <c r="B56" s="168">
        <f t="shared" si="4"/>
        <v>0</v>
      </c>
      <c r="C56" s="169">
        <f t="shared" si="6"/>
        <v>0</v>
      </c>
      <c r="D56" s="170">
        <f t="shared" si="5"/>
        <v>0</v>
      </c>
      <c r="E56" s="169">
        <f t="shared" si="7"/>
        <v>0</v>
      </c>
      <c r="F56" s="169">
        <f t="shared" si="8"/>
        <v>0</v>
      </c>
    </row>
    <row r="57" spans="1:6" s="109" customFormat="1" ht="12" customHeight="1" x14ac:dyDescent="0.2">
      <c r="A57" s="133">
        <f t="shared" si="3"/>
        <v>2053</v>
      </c>
      <c r="B57" s="168">
        <f t="shared" si="4"/>
        <v>0</v>
      </c>
      <c r="C57" s="169">
        <f t="shared" si="6"/>
        <v>0</v>
      </c>
      <c r="D57" s="170">
        <f t="shared" si="5"/>
        <v>0</v>
      </c>
      <c r="E57" s="169">
        <f t="shared" si="7"/>
        <v>0</v>
      </c>
      <c r="F57" s="169">
        <f t="shared" si="8"/>
        <v>0</v>
      </c>
    </row>
    <row r="58" spans="1:6" s="109" customFormat="1" ht="12" customHeight="1" x14ac:dyDescent="0.2">
      <c r="A58" s="133">
        <f t="shared" si="3"/>
        <v>2054</v>
      </c>
      <c r="B58" s="168">
        <f t="shared" si="4"/>
        <v>0</v>
      </c>
      <c r="C58" s="169">
        <f t="shared" si="6"/>
        <v>0</v>
      </c>
      <c r="D58" s="170">
        <f t="shared" si="5"/>
        <v>0</v>
      </c>
      <c r="E58" s="169">
        <f t="shared" si="7"/>
        <v>0</v>
      </c>
      <c r="F58" s="169">
        <f t="shared" si="8"/>
        <v>0</v>
      </c>
    </row>
    <row r="59" spans="1:6" s="109" customFormat="1" ht="12" customHeight="1" x14ac:dyDescent="0.2">
      <c r="A59" s="133">
        <f t="shared" si="3"/>
        <v>2055</v>
      </c>
      <c r="B59" s="168">
        <f t="shared" si="4"/>
        <v>0</v>
      </c>
      <c r="C59" s="169">
        <f t="shared" si="6"/>
        <v>0</v>
      </c>
      <c r="D59" s="170">
        <f t="shared" si="5"/>
        <v>0</v>
      </c>
      <c r="E59" s="169">
        <f t="shared" si="7"/>
        <v>0</v>
      </c>
      <c r="F59" s="169">
        <f t="shared" si="8"/>
        <v>0</v>
      </c>
    </row>
    <row r="60" spans="1:6" s="109" customFormat="1" ht="12" customHeight="1" x14ac:dyDescent="0.2">
      <c r="A60" s="133">
        <f t="shared" si="3"/>
        <v>2056</v>
      </c>
      <c r="B60" s="168">
        <f t="shared" si="4"/>
        <v>0</v>
      </c>
      <c r="C60" s="169">
        <f t="shared" si="6"/>
        <v>0</v>
      </c>
      <c r="D60" s="170">
        <f t="shared" si="5"/>
        <v>0</v>
      </c>
      <c r="E60" s="169">
        <f t="shared" si="7"/>
        <v>0</v>
      </c>
      <c r="F60" s="169">
        <f t="shared" si="8"/>
        <v>0</v>
      </c>
    </row>
    <row r="61" spans="1:6" s="109" customFormat="1" ht="12" customHeight="1" x14ac:dyDescent="0.2">
      <c r="A61" s="133">
        <f t="shared" si="3"/>
        <v>2057</v>
      </c>
      <c r="B61" s="168">
        <f t="shared" si="4"/>
        <v>0</v>
      </c>
      <c r="C61" s="169">
        <f t="shared" si="6"/>
        <v>0</v>
      </c>
      <c r="D61" s="170">
        <f t="shared" si="5"/>
        <v>0</v>
      </c>
      <c r="E61" s="169">
        <f t="shared" si="7"/>
        <v>0</v>
      </c>
      <c r="F61" s="169">
        <f t="shared" si="8"/>
        <v>0</v>
      </c>
    </row>
    <row r="62" spans="1:6" s="109" customFormat="1" ht="12" customHeight="1" x14ac:dyDescent="0.2">
      <c r="A62" s="133">
        <f t="shared" si="3"/>
        <v>2058</v>
      </c>
      <c r="B62" s="168">
        <f t="shared" si="4"/>
        <v>0</v>
      </c>
      <c r="C62" s="169">
        <f t="shared" si="6"/>
        <v>0</v>
      </c>
      <c r="D62" s="170">
        <f t="shared" si="5"/>
        <v>0</v>
      </c>
      <c r="E62" s="169">
        <f t="shared" si="7"/>
        <v>0</v>
      </c>
      <c r="F62" s="169">
        <f t="shared" si="8"/>
        <v>0</v>
      </c>
    </row>
    <row r="63" spans="1:6" s="109" customFormat="1" ht="12" hidden="1" customHeight="1" x14ac:dyDescent="0.2">
      <c r="A63" s="133">
        <f t="shared" si="3"/>
        <v>2059</v>
      </c>
      <c r="B63" s="130">
        <f t="shared" ref="B63:B79" si="9">IF(A63=$F$16,$C$14-13+$C$16,IF(B62-12&gt;0,B62-12,0))</f>
        <v>0</v>
      </c>
      <c r="C63" s="131">
        <f t="shared" si="6"/>
        <v>0</v>
      </c>
      <c r="D63" s="132">
        <f t="shared" si="5"/>
        <v>0</v>
      </c>
      <c r="E63" s="131">
        <f t="shared" si="7"/>
        <v>0</v>
      </c>
      <c r="F63" s="131">
        <f t="shared" si="8"/>
        <v>0</v>
      </c>
    </row>
    <row r="64" spans="1:6" s="109" customFormat="1" ht="12" hidden="1" customHeight="1" x14ac:dyDescent="0.2">
      <c r="A64" s="133">
        <f t="shared" si="3"/>
        <v>2060</v>
      </c>
      <c r="B64" s="130">
        <f t="shared" si="9"/>
        <v>0</v>
      </c>
      <c r="C64" s="131">
        <f t="shared" si="6"/>
        <v>0</v>
      </c>
      <c r="D64" s="132">
        <f t="shared" si="5"/>
        <v>0</v>
      </c>
      <c r="E64" s="131">
        <f t="shared" si="7"/>
        <v>0</v>
      </c>
      <c r="F64" s="131">
        <f t="shared" si="8"/>
        <v>0</v>
      </c>
    </row>
    <row r="65" spans="1:6" s="109" customFormat="1" ht="12" hidden="1" customHeight="1" x14ac:dyDescent="0.2">
      <c r="A65" s="133">
        <f t="shared" si="3"/>
        <v>2061</v>
      </c>
      <c r="B65" s="130">
        <f t="shared" si="9"/>
        <v>0</v>
      </c>
      <c r="C65" s="131">
        <f t="shared" si="6"/>
        <v>0</v>
      </c>
      <c r="D65" s="132">
        <f t="shared" si="5"/>
        <v>0</v>
      </c>
      <c r="E65" s="131">
        <f t="shared" si="7"/>
        <v>0</v>
      </c>
      <c r="F65" s="131">
        <f t="shared" si="8"/>
        <v>0</v>
      </c>
    </row>
    <row r="66" spans="1:6" s="109" customFormat="1" ht="12" hidden="1" customHeight="1" x14ac:dyDescent="0.2">
      <c r="A66" s="133">
        <f t="shared" si="3"/>
        <v>2062</v>
      </c>
      <c r="B66" s="130">
        <f t="shared" si="9"/>
        <v>0</v>
      </c>
      <c r="C66" s="131">
        <f t="shared" si="6"/>
        <v>0</v>
      </c>
      <c r="D66" s="132">
        <f t="shared" si="5"/>
        <v>0</v>
      </c>
      <c r="E66" s="131">
        <f t="shared" si="7"/>
        <v>0</v>
      </c>
      <c r="F66" s="131">
        <f t="shared" si="8"/>
        <v>0</v>
      </c>
    </row>
    <row r="67" spans="1:6" s="109" customFormat="1" ht="12" hidden="1" customHeight="1" x14ac:dyDescent="0.2">
      <c r="A67" s="133">
        <f t="shared" si="3"/>
        <v>2063</v>
      </c>
      <c r="B67" s="130">
        <f t="shared" si="9"/>
        <v>0</v>
      </c>
      <c r="C67" s="131">
        <f t="shared" si="6"/>
        <v>0</v>
      </c>
      <c r="D67" s="132">
        <f t="shared" si="5"/>
        <v>0</v>
      </c>
      <c r="E67" s="131">
        <f t="shared" si="7"/>
        <v>0</v>
      </c>
      <c r="F67" s="131">
        <f t="shared" si="8"/>
        <v>0</v>
      </c>
    </row>
    <row r="68" spans="1:6" s="109" customFormat="1" ht="12" hidden="1" customHeight="1" x14ac:dyDescent="0.2">
      <c r="A68" s="133">
        <f t="shared" si="3"/>
        <v>2064</v>
      </c>
      <c r="B68" s="130">
        <f t="shared" si="9"/>
        <v>0</v>
      </c>
      <c r="C68" s="131">
        <f t="shared" si="6"/>
        <v>0</v>
      </c>
      <c r="D68" s="132">
        <f t="shared" si="5"/>
        <v>0</v>
      </c>
      <c r="E68" s="131">
        <f t="shared" si="7"/>
        <v>0</v>
      </c>
      <c r="F68" s="131">
        <f t="shared" si="8"/>
        <v>0</v>
      </c>
    </row>
    <row r="69" spans="1:6" s="109" customFormat="1" ht="12" hidden="1" customHeight="1" x14ac:dyDescent="0.2">
      <c r="A69" s="133">
        <f t="shared" si="3"/>
        <v>2065</v>
      </c>
      <c r="B69" s="130">
        <f t="shared" si="9"/>
        <v>0</v>
      </c>
      <c r="C69" s="131">
        <f t="shared" si="6"/>
        <v>0</v>
      </c>
      <c r="D69" s="132">
        <f t="shared" si="5"/>
        <v>0</v>
      </c>
      <c r="E69" s="131">
        <f t="shared" si="7"/>
        <v>0</v>
      </c>
      <c r="F69" s="131">
        <f t="shared" si="8"/>
        <v>0</v>
      </c>
    </row>
    <row r="70" spans="1:6" s="109" customFormat="1" ht="12" hidden="1" customHeight="1" x14ac:dyDescent="0.2">
      <c r="A70" s="133">
        <f t="shared" si="3"/>
        <v>2066</v>
      </c>
      <c r="B70" s="130">
        <f t="shared" si="9"/>
        <v>0</v>
      </c>
      <c r="C70" s="131">
        <f t="shared" si="6"/>
        <v>0</v>
      </c>
      <c r="D70" s="132">
        <f t="shared" si="5"/>
        <v>0</v>
      </c>
      <c r="E70" s="131">
        <f t="shared" si="7"/>
        <v>0</v>
      </c>
      <c r="F70" s="131">
        <f t="shared" si="8"/>
        <v>0</v>
      </c>
    </row>
    <row r="71" spans="1:6" s="109" customFormat="1" ht="12" hidden="1" customHeight="1" x14ac:dyDescent="0.2">
      <c r="A71" s="133">
        <f t="shared" si="3"/>
        <v>2067</v>
      </c>
      <c r="B71" s="130">
        <f t="shared" si="9"/>
        <v>0</v>
      </c>
      <c r="C71" s="131">
        <f t="shared" si="6"/>
        <v>0</v>
      </c>
      <c r="D71" s="132">
        <f t="shared" si="5"/>
        <v>0</v>
      </c>
      <c r="E71" s="131">
        <f t="shared" si="7"/>
        <v>0</v>
      </c>
      <c r="F71" s="131">
        <f t="shared" si="8"/>
        <v>0</v>
      </c>
    </row>
    <row r="72" spans="1:6" s="109" customFormat="1" ht="12" hidden="1" customHeight="1" x14ac:dyDescent="0.2">
      <c r="A72" s="133">
        <f t="shared" si="3"/>
        <v>2068</v>
      </c>
      <c r="B72" s="130">
        <f t="shared" si="9"/>
        <v>0</v>
      </c>
      <c r="C72" s="131">
        <f t="shared" si="6"/>
        <v>0</v>
      </c>
      <c r="D72" s="132">
        <f t="shared" si="5"/>
        <v>0</v>
      </c>
      <c r="E72" s="131">
        <f t="shared" si="7"/>
        <v>0</v>
      </c>
      <c r="F72" s="131">
        <f t="shared" si="8"/>
        <v>0</v>
      </c>
    </row>
    <row r="73" spans="1:6" s="109" customFormat="1" ht="12" hidden="1" customHeight="1" x14ac:dyDescent="0.2">
      <c r="A73" s="133">
        <f t="shared" si="3"/>
        <v>2069</v>
      </c>
      <c r="B73" s="130">
        <f t="shared" si="9"/>
        <v>0</v>
      </c>
      <c r="C73" s="131">
        <f t="shared" si="6"/>
        <v>0</v>
      </c>
      <c r="D73" s="132">
        <f t="shared" si="5"/>
        <v>0</v>
      </c>
      <c r="E73" s="131">
        <f t="shared" si="7"/>
        <v>0</v>
      </c>
      <c r="F73" s="131">
        <f t="shared" si="8"/>
        <v>0</v>
      </c>
    </row>
    <row r="74" spans="1:6" s="109" customFormat="1" ht="12" hidden="1" customHeight="1" x14ac:dyDescent="0.2">
      <c r="A74" s="133">
        <f t="shared" si="3"/>
        <v>2070</v>
      </c>
      <c r="B74" s="130">
        <f t="shared" si="9"/>
        <v>0</v>
      </c>
      <c r="C74" s="131">
        <f t="shared" si="6"/>
        <v>0</v>
      </c>
      <c r="D74" s="132">
        <f t="shared" si="5"/>
        <v>0</v>
      </c>
      <c r="E74" s="131">
        <f t="shared" si="7"/>
        <v>0</v>
      </c>
      <c r="F74" s="131">
        <f t="shared" si="8"/>
        <v>0</v>
      </c>
    </row>
    <row r="75" spans="1:6" s="109" customFormat="1" ht="12" hidden="1" customHeight="1" x14ac:dyDescent="0.2">
      <c r="A75" s="133">
        <f t="shared" si="3"/>
        <v>2071</v>
      </c>
      <c r="B75" s="130">
        <f t="shared" si="9"/>
        <v>0</v>
      </c>
      <c r="C75" s="131">
        <f t="shared" si="6"/>
        <v>0</v>
      </c>
      <c r="D75" s="132">
        <f t="shared" si="5"/>
        <v>0</v>
      </c>
      <c r="E75" s="131">
        <f t="shared" si="7"/>
        <v>0</v>
      </c>
      <c r="F75" s="131">
        <f t="shared" si="8"/>
        <v>0</v>
      </c>
    </row>
    <row r="76" spans="1:6" s="109" customFormat="1" ht="12" hidden="1" customHeight="1" x14ac:dyDescent="0.2">
      <c r="A76" s="133">
        <f t="shared" si="3"/>
        <v>2072</v>
      </c>
      <c r="B76" s="130">
        <f t="shared" si="9"/>
        <v>0</v>
      </c>
      <c r="C76" s="131">
        <f t="shared" si="6"/>
        <v>0</v>
      </c>
      <c r="D76" s="132">
        <f t="shared" si="5"/>
        <v>0</v>
      </c>
      <c r="E76" s="131">
        <f t="shared" si="7"/>
        <v>0</v>
      </c>
      <c r="F76" s="131">
        <f t="shared" si="8"/>
        <v>0</v>
      </c>
    </row>
    <row r="77" spans="1:6" s="109" customFormat="1" ht="12" hidden="1" customHeight="1" x14ac:dyDescent="0.2">
      <c r="A77" s="133">
        <f t="shared" si="3"/>
        <v>2073</v>
      </c>
      <c r="B77" s="130">
        <f t="shared" si="9"/>
        <v>0</v>
      </c>
      <c r="C77" s="131">
        <f t="shared" si="6"/>
        <v>0</v>
      </c>
      <c r="D77" s="132">
        <f t="shared" si="5"/>
        <v>0</v>
      </c>
      <c r="E77" s="131">
        <f t="shared" si="7"/>
        <v>0</v>
      </c>
      <c r="F77" s="131">
        <f t="shared" si="8"/>
        <v>0</v>
      </c>
    </row>
    <row r="78" spans="1:6" s="109" customFormat="1" ht="12" hidden="1" customHeight="1" x14ac:dyDescent="0.2">
      <c r="A78" s="133">
        <f t="shared" si="3"/>
        <v>2074</v>
      </c>
      <c r="B78" s="130">
        <f t="shared" si="9"/>
        <v>0</v>
      </c>
      <c r="C78" s="131">
        <f t="shared" si="6"/>
        <v>0</v>
      </c>
      <c r="D78" s="132">
        <f t="shared" si="5"/>
        <v>0</v>
      </c>
      <c r="E78" s="131">
        <f t="shared" si="7"/>
        <v>0</v>
      </c>
      <c r="F78" s="131">
        <f t="shared" si="8"/>
        <v>0</v>
      </c>
    </row>
    <row r="79" spans="1:6" s="109" customFormat="1" ht="12" hidden="1" customHeight="1" x14ac:dyDescent="0.2">
      <c r="A79" s="133">
        <f t="shared" si="3"/>
        <v>2075</v>
      </c>
      <c r="B79" s="130">
        <f t="shared" si="9"/>
        <v>0</v>
      </c>
      <c r="C79" s="131">
        <f t="shared" si="6"/>
        <v>0</v>
      </c>
      <c r="D79" s="132">
        <f t="shared" si="5"/>
        <v>0</v>
      </c>
      <c r="E79" s="131">
        <f t="shared" si="7"/>
        <v>0</v>
      </c>
      <c r="F79" s="131">
        <f t="shared" si="8"/>
        <v>0</v>
      </c>
    </row>
    <row r="80" spans="1:6" s="109" customFormat="1" ht="12" customHeight="1" x14ac:dyDescent="0.2">
      <c r="A80" s="1129" t="s">
        <v>238</v>
      </c>
      <c r="B80" s="1130"/>
      <c r="C80" s="171">
        <f>SUM(C23:C63)</f>
        <v>0</v>
      </c>
      <c r="D80" s="171">
        <f>SUM(D23:D63)</f>
        <v>0</v>
      </c>
      <c r="E80" s="171">
        <f>SUM(E23:E63)</f>
        <v>0</v>
      </c>
      <c r="F80" s="172"/>
    </row>
    <row r="81" spans="1:6" s="109" customFormat="1" ht="12" customHeight="1" x14ac:dyDescent="0.2">
      <c r="A81" s="128"/>
      <c r="B81" s="128"/>
      <c r="C81" s="128"/>
      <c r="D81" s="128"/>
      <c r="E81" s="128"/>
      <c r="F81" s="128"/>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5:E5"/>
    <mergeCell ref="C11:F11"/>
  </mergeCells>
  <printOptions horizontalCentered="1"/>
  <pageMargins left="0.25" right="0.25" top="0.25" bottom="0.25" header="0.19" footer="0.2"/>
  <pageSetup scale="99" firstPageNumber="18" orientation="portrait" useFirstPageNumber="1" r:id="rId1"/>
  <headerFooter alignWithMargins="0">
    <oddFooter>&amp;C&amp;"Arial,Regular"&amp;8&amp;P&amp;R&amp;"+,Italic"&amp;8&amp;F  &amp;A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tabColor theme="6" tint="0.39997558519241921"/>
  </sheetPr>
  <dimension ref="A1:J81"/>
  <sheetViews>
    <sheetView showGridLines="0" view="pageBreakPreview" zoomScaleNormal="100" zoomScaleSheetLayoutView="100" workbookViewId="0">
      <selection activeCell="B27" sqref="B27"/>
    </sheetView>
  </sheetViews>
  <sheetFormatPr defaultColWidth="9" defaultRowHeight="12.75" x14ac:dyDescent="0.2"/>
  <cols>
    <col min="1" max="1" width="15.5" style="94" customWidth="1"/>
    <col min="2" max="4" width="13.75" style="94" customWidth="1"/>
    <col min="5" max="5" width="15" style="94" customWidth="1"/>
    <col min="6" max="6" width="14" style="94" customWidth="1"/>
    <col min="7" max="7" width="20.75" style="94" customWidth="1"/>
    <col min="8" max="16384" width="9" style="94"/>
  </cols>
  <sheetData>
    <row r="1" spans="1:10" s="37" customFormat="1" ht="21.95" customHeight="1" x14ac:dyDescent="0.25">
      <c r="A1" s="940" t="s">
        <v>236</v>
      </c>
      <c r="B1" s="940"/>
      <c r="C1" s="940"/>
      <c r="D1" s="940"/>
      <c r="E1" s="940"/>
      <c r="F1" s="940"/>
      <c r="G1" s="39"/>
      <c r="H1" s="39"/>
      <c r="I1" s="39"/>
      <c r="J1" s="39"/>
    </row>
    <row r="2" spans="1:10" s="107" customFormat="1" ht="12" customHeight="1" x14ac:dyDescent="0.2">
      <c r="A2" s="106"/>
      <c r="B2" s="106"/>
      <c r="C2" s="106"/>
      <c r="D2" s="106"/>
      <c r="E2" s="106"/>
      <c r="F2" s="106"/>
      <c r="G2" s="106"/>
      <c r="H2" s="106"/>
      <c r="I2" s="106"/>
      <c r="J2" s="106"/>
    </row>
    <row r="3" spans="1:10" s="107" customFormat="1" ht="12" customHeight="1" x14ac:dyDescent="0.2">
      <c r="A3" s="35" t="s">
        <v>175</v>
      </c>
      <c r="B3" s="106"/>
      <c r="C3" s="106"/>
      <c r="D3" s="106"/>
      <c r="E3" s="106"/>
      <c r="F3" s="106"/>
      <c r="G3" s="106"/>
      <c r="H3" s="106"/>
      <c r="I3" s="106"/>
      <c r="J3" s="106"/>
    </row>
    <row r="4" spans="1:10" s="109" customFormat="1" ht="6" customHeight="1" x14ac:dyDescent="0.2">
      <c r="A4" s="108"/>
      <c r="B4" s="108"/>
      <c r="C4" s="108"/>
      <c r="D4" s="108"/>
      <c r="E4" s="108"/>
      <c r="F4" s="108"/>
    </row>
    <row r="5" spans="1:10" s="109" customFormat="1" ht="12" customHeight="1" x14ac:dyDescent="0.2">
      <c r="A5" s="110" t="s">
        <v>240</v>
      </c>
      <c r="B5" s="1132" t="str">
        <f>IF('GEN INFO'!C9=0," ",'GEN INFO'!C9)</f>
        <v xml:space="preserve"> </v>
      </c>
      <c r="C5" s="1132"/>
      <c r="D5" s="1132"/>
      <c r="E5" s="1132"/>
      <c r="F5" s="173">
        <f ca="1">NOW()</f>
        <v>42406.52121770833</v>
      </c>
    </row>
    <row r="6" spans="1:10" s="109" customFormat="1" ht="12" customHeight="1" x14ac:dyDescent="0.2">
      <c r="A6" s="110" t="s">
        <v>241</v>
      </c>
      <c r="B6" s="166" t="str">
        <f>IF('GEN INFO'!I7=0," ",'GEN INFO'!I7)</f>
        <v xml:space="preserve"> </v>
      </c>
      <c r="C6" s="111" t="s">
        <v>8</v>
      </c>
      <c r="D6" s="386" t="str">
        <f>IF('GEN INFO'!L7=0," ",'GEN INFO'!L7)</f>
        <v>DE</v>
      </c>
      <c r="E6" s="112"/>
      <c r="F6" s="113"/>
    </row>
    <row r="7" spans="1:10" s="109" customFormat="1" ht="12" customHeight="1" x14ac:dyDescent="0.2">
      <c r="A7" s="110" t="s">
        <v>242</v>
      </c>
      <c r="B7" s="161" t="str">
        <f>IF('GEN INFO'!J5=0," ",'GEN INFO'!J5)</f>
        <v xml:space="preserve"> </v>
      </c>
      <c r="C7" s="111" t="s">
        <v>7</v>
      </c>
      <c r="D7" s="162" t="str">
        <f>IF('GEN INFO'!L5=0," ",'GEN INFO'!L5)</f>
        <v xml:space="preserve"> </v>
      </c>
      <c r="E7" s="112"/>
      <c r="F7" s="114"/>
    </row>
    <row r="8" spans="1:10" s="109" customFormat="1" ht="6" customHeight="1" x14ac:dyDescent="0.2">
      <c r="A8" s="115"/>
      <c r="B8" s="116"/>
      <c r="C8" s="117"/>
      <c r="D8" s="118"/>
      <c r="E8" s="115"/>
      <c r="F8" s="119"/>
    </row>
    <row r="9" spans="1:10" ht="12" customHeight="1" x14ac:dyDescent="0.2">
      <c r="A9" s="120" t="s">
        <v>243</v>
      </c>
      <c r="B9" s="104"/>
      <c r="C9" s="104"/>
      <c r="D9" s="104"/>
      <c r="E9" s="104"/>
      <c r="F9" s="104"/>
    </row>
    <row r="10" spans="1:10" ht="6" customHeight="1" x14ac:dyDescent="0.2">
      <c r="A10" s="104"/>
      <c r="B10" s="104"/>
      <c r="C10" s="104"/>
      <c r="D10" s="104"/>
      <c r="E10" s="104"/>
      <c r="F10" s="104"/>
    </row>
    <row r="11" spans="1:10" ht="12" customHeight="1" x14ac:dyDescent="0.2">
      <c r="A11" s="124" t="s">
        <v>244</v>
      </c>
      <c r="B11" s="1136" t="str">
        <f>SOURCES!A40</f>
        <v>Perm D</v>
      </c>
      <c r="C11" s="1136"/>
      <c r="D11" s="1136"/>
      <c r="E11" s="1136"/>
      <c r="F11" s="1137"/>
    </row>
    <row r="12" spans="1:10" ht="12" customHeight="1" x14ac:dyDescent="0.2">
      <c r="A12" s="124" t="s">
        <v>245</v>
      </c>
      <c r="B12" s="387">
        <f>SOURCES!D40</f>
        <v>0</v>
      </c>
      <c r="C12" s="125"/>
      <c r="D12" s="125"/>
      <c r="E12" s="125"/>
      <c r="F12" s="126"/>
    </row>
    <row r="13" spans="1:10" ht="12" customHeight="1" x14ac:dyDescent="0.2">
      <c r="A13" s="122" t="s">
        <v>246</v>
      </c>
      <c r="B13" s="163">
        <f>F13/12</f>
        <v>0</v>
      </c>
      <c r="C13" s="121"/>
      <c r="D13" s="138"/>
      <c r="E13" s="138" t="s">
        <v>250</v>
      </c>
      <c r="F13" s="389">
        <f>SOURCES!G40</f>
        <v>0</v>
      </c>
    </row>
    <row r="14" spans="1:10" ht="12" customHeight="1" x14ac:dyDescent="0.2">
      <c r="A14" s="122" t="s">
        <v>247</v>
      </c>
      <c r="B14" s="164">
        <f>F14*12</f>
        <v>0</v>
      </c>
      <c r="C14" s="121"/>
      <c r="D14" s="138"/>
      <c r="E14" s="138" t="s">
        <v>251</v>
      </c>
      <c r="F14" s="390">
        <f>SOURCES!E40</f>
        <v>0</v>
      </c>
    </row>
    <row r="15" spans="1:10" ht="12" customHeight="1" x14ac:dyDescent="0.2">
      <c r="A15" s="122" t="s">
        <v>248</v>
      </c>
      <c r="B15" s="165">
        <f>IF(ISERR(PMT(B13,B14,-B12)),0,PMT(B13,B14,-B12))</f>
        <v>0</v>
      </c>
      <c r="C15" s="121"/>
      <c r="D15" s="138"/>
      <c r="E15" s="138" t="s">
        <v>252</v>
      </c>
      <c r="F15" s="167">
        <f>B15*12</f>
        <v>0</v>
      </c>
    </row>
    <row r="16" spans="1:10" ht="12" customHeight="1" x14ac:dyDescent="0.2">
      <c r="A16" s="1126" t="s">
        <v>249</v>
      </c>
      <c r="B16" s="1127"/>
      <c r="C16" s="388">
        <f>'GEN INFO'!J5</f>
        <v>0</v>
      </c>
      <c r="D16" s="1128" t="s">
        <v>253</v>
      </c>
      <c r="E16" s="1128"/>
      <c r="F16" s="391">
        <f>'GEN INFO'!L5</f>
        <v>0</v>
      </c>
    </row>
    <row r="17" spans="1:6" ht="12" customHeight="1" x14ac:dyDescent="0.2">
      <c r="A17" s="127"/>
      <c r="B17" s="128"/>
      <c r="C17" s="128"/>
      <c r="D17" s="127"/>
      <c r="E17" s="127"/>
      <c r="F17" s="129"/>
    </row>
    <row r="18" spans="1:6" ht="12" customHeight="1" x14ac:dyDescent="0.2">
      <c r="A18" s="1133" t="s">
        <v>254</v>
      </c>
      <c r="B18" s="1133"/>
      <c r="C18" s="1133"/>
      <c r="D18" s="1133"/>
      <c r="E18" s="1133"/>
      <c r="F18" s="1133"/>
    </row>
    <row r="19" spans="1:6" ht="6" customHeight="1" x14ac:dyDescent="0.2">
      <c r="A19" s="136"/>
      <c r="B19" s="136"/>
      <c r="C19" s="136"/>
      <c r="D19" s="136"/>
      <c r="E19" s="136"/>
      <c r="F19" s="136"/>
    </row>
    <row r="20" spans="1:6" ht="12" customHeight="1" x14ac:dyDescent="0.2">
      <c r="A20" s="1131" t="s">
        <v>7</v>
      </c>
      <c r="B20" s="1131" t="s">
        <v>255</v>
      </c>
      <c r="C20" s="1131" t="s">
        <v>256</v>
      </c>
      <c r="D20" s="1131" t="s">
        <v>257</v>
      </c>
      <c r="E20" s="1131" t="s">
        <v>258</v>
      </c>
      <c r="F20" s="1131" t="s">
        <v>259</v>
      </c>
    </row>
    <row r="21" spans="1:6" ht="12" customHeight="1" x14ac:dyDescent="0.2">
      <c r="A21" s="1131"/>
      <c r="B21" s="1131"/>
      <c r="C21" s="1131"/>
      <c r="D21" s="1131"/>
      <c r="E21" s="1131"/>
      <c r="F21" s="1131"/>
    </row>
    <row r="22" spans="1:6" s="95" customFormat="1" ht="6" customHeight="1" x14ac:dyDescent="0.2">
      <c r="A22" s="105"/>
      <c r="B22" s="105"/>
      <c r="C22" s="105"/>
      <c r="D22" s="105"/>
      <c r="E22" s="105"/>
      <c r="F22" s="135"/>
    </row>
    <row r="23" spans="1:6" ht="12" customHeight="1" x14ac:dyDescent="0.2">
      <c r="A23" s="134">
        <v>2015</v>
      </c>
      <c r="B23" s="168">
        <f>IF(A23=$F$16,$B$14-13+$C$16,IF(B22-12&gt;0,B22-12,0))</f>
        <v>0</v>
      </c>
      <c r="C23" s="169">
        <f>IF(A23=$F$16,(13-$C$16)*$B$15,(B22-B23)*$B$15)</f>
        <v>0</v>
      </c>
      <c r="D23" s="170">
        <f>C23-E23</f>
        <v>0</v>
      </c>
      <c r="E23" s="169">
        <f>IF(A23=$F$16,$B$12-F23,F22-F23)</f>
        <v>0</v>
      </c>
      <c r="F23" s="169">
        <f>IF(ISERR(PV($B$13,$B23,-$B$15)),0,PV($B$13,$B23,-$B$15))</f>
        <v>0</v>
      </c>
    </row>
    <row r="24" spans="1:6" s="109" customFormat="1" ht="12" customHeight="1" x14ac:dyDescent="0.2">
      <c r="A24" s="133">
        <f t="shared" ref="A24:A79" si="0">A23+1</f>
        <v>2016</v>
      </c>
      <c r="B24" s="168">
        <f t="shared" ref="B24:B79" si="1">IF(A24=$F$16,$B$14-13+$C$16,IF(B23-12&gt;0,B23-12,0))</f>
        <v>0</v>
      </c>
      <c r="C24" s="169">
        <f t="shared" ref="C24:C79" si="2">IF(A24=$F$16,(13-$C$16)*$B$15,(B23-B24)*$B$15)</f>
        <v>0</v>
      </c>
      <c r="D24" s="170">
        <f t="shared" ref="D24:D79" si="3">C24-E24</f>
        <v>0</v>
      </c>
      <c r="E24" s="169">
        <f t="shared" ref="E24:E79" si="4">IF(A24=$F$16,$B$12-F24,F23-F24)</f>
        <v>0</v>
      </c>
      <c r="F24" s="169">
        <f t="shared" ref="F24:F79" si="5">IF(ISERR(PV($B$13,$B24,-$B$15)),0,PV($B$13,$B24,-$B$15))</f>
        <v>0</v>
      </c>
    </row>
    <row r="25" spans="1:6" s="109" customFormat="1" ht="12" customHeight="1" x14ac:dyDescent="0.2">
      <c r="A25" s="133">
        <f t="shared" si="0"/>
        <v>2017</v>
      </c>
      <c r="B25" s="168">
        <f t="shared" si="1"/>
        <v>0</v>
      </c>
      <c r="C25" s="169">
        <f t="shared" si="2"/>
        <v>0</v>
      </c>
      <c r="D25" s="170">
        <f t="shared" si="3"/>
        <v>0</v>
      </c>
      <c r="E25" s="169">
        <f t="shared" si="4"/>
        <v>0</v>
      </c>
      <c r="F25" s="169">
        <f t="shared" si="5"/>
        <v>0</v>
      </c>
    </row>
    <row r="26" spans="1:6" s="109" customFormat="1" ht="12" customHeight="1" x14ac:dyDescent="0.2">
      <c r="A26" s="133">
        <f t="shared" si="0"/>
        <v>2018</v>
      </c>
      <c r="B26" s="168">
        <f t="shared" si="1"/>
        <v>0</v>
      </c>
      <c r="C26" s="169">
        <f t="shared" si="2"/>
        <v>0</v>
      </c>
      <c r="D26" s="170">
        <f t="shared" si="3"/>
        <v>0</v>
      </c>
      <c r="E26" s="169">
        <f t="shared" si="4"/>
        <v>0</v>
      </c>
      <c r="F26" s="169">
        <f t="shared" si="5"/>
        <v>0</v>
      </c>
    </row>
    <row r="27" spans="1:6" s="109" customFormat="1" ht="12" customHeight="1" x14ac:dyDescent="0.2">
      <c r="A27" s="133">
        <f t="shared" si="0"/>
        <v>2019</v>
      </c>
      <c r="B27" s="168">
        <f t="shared" si="1"/>
        <v>0</v>
      </c>
      <c r="C27" s="169">
        <f t="shared" si="2"/>
        <v>0</v>
      </c>
      <c r="D27" s="170">
        <f t="shared" si="3"/>
        <v>0</v>
      </c>
      <c r="E27" s="169">
        <f t="shared" si="4"/>
        <v>0</v>
      </c>
      <c r="F27" s="169">
        <f t="shared" si="5"/>
        <v>0</v>
      </c>
    </row>
    <row r="28" spans="1:6" s="109" customFormat="1" ht="12" customHeight="1" x14ac:dyDescent="0.2">
      <c r="A28" s="133">
        <f t="shared" si="0"/>
        <v>2020</v>
      </c>
      <c r="B28" s="168">
        <f t="shared" si="1"/>
        <v>0</v>
      </c>
      <c r="C28" s="169">
        <f t="shared" si="2"/>
        <v>0</v>
      </c>
      <c r="D28" s="170">
        <f t="shared" si="3"/>
        <v>0</v>
      </c>
      <c r="E28" s="169">
        <f t="shared" si="4"/>
        <v>0</v>
      </c>
      <c r="F28" s="169">
        <f t="shared" si="5"/>
        <v>0</v>
      </c>
    </row>
    <row r="29" spans="1:6" s="109" customFormat="1" ht="12" customHeight="1" x14ac:dyDescent="0.2">
      <c r="A29" s="133">
        <f t="shared" si="0"/>
        <v>2021</v>
      </c>
      <c r="B29" s="168">
        <f t="shared" si="1"/>
        <v>0</v>
      </c>
      <c r="C29" s="169">
        <f t="shared" si="2"/>
        <v>0</v>
      </c>
      <c r="D29" s="170">
        <f t="shared" si="3"/>
        <v>0</v>
      </c>
      <c r="E29" s="169">
        <f t="shared" si="4"/>
        <v>0</v>
      </c>
      <c r="F29" s="169">
        <f t="shared" si="5"/>
        <v>0</v>
      </c>
    </row>
    <row r="30" spans="1:6" s="109" customFormat="1" ht="12" customHeight="1" x14ac:dyDescent="0.2">
      <c r="A30" s="133">
        <f t="shared" si="0"/>
        <v>2022</v>
      </c>
      <c r="B30" s="168">
        <f t="shared" si="1"/>
        <v>0</v>
      </c>
      <c r="C30" s="169">
        <f t="shared" si="2"/>
        <v>0</v>
      </c>
      <c r="D30" s="170">
        <f t="shared" si="3"/>
        <v>0</v>
      </c>
      <c r="E30" s="169">
        <f t="shared" si="4"/>
        <v>0</v>
      </c>
      <c r="F30" s="169">
        <f t="shared" si="5"/>
        <v>0</v>
      </c>
    </row>
    <row r="31" spans="1:6" s="109" customFormat="1" ht="12" customHeight="1" x14ac:dyDescent="0.2">
      <c r="A31" s="133">
        <f t="shared" si="0"/>
        <v>2023</v>
      </c>
      <c r="B31" s="168">
        <f t="shared" si="1"/>
        <v>0</v>
      </c>
      <c r="C31" s="169">
        <f t="shared" si="2"/>
        <v>0</v>
      </c>
      <c r="D31" s="170">
        <f t="shared" si="3"/>
        <v>0</v>
      </c>
      <c r="E31" s="169">
        <f t="shared" si="4"/>
        <v>0</v>
      </c>
      <c r="F31" s="169">
        <f t="shared" si="5"/>
        <v>0</v>
      </c>
    </row>
    <row r="32" spans="1:6" s="109" customFormat="1" ht="12" customHeight="1" x14ac:dyDescent="0.2">
      <c r="A32" s="133">
        <f t="shared" si="0"/>
        <v>2024</v>
      </c>
      <c r="B32" s="168">
        <f t="shared" si="1"/>
        <v>0</v>
      </c>
      <c r="C32" s="169">
        <f t="shared" si="2"/>
        <v>0</v>
      </c>
      <c r="D32" s="170">
        <f t="shared" si="3"/>
        <v>0</v>
      </c>
      <c r="E32" s="169">
        <f t="shared" si="4"/>
        <v>0</v>
      </c>
      <c r="F32" s="169">
        <f t="shared" si="5"/>
        <v>0</v>
      </c>
    </row>
    <row r="33" spans="1:7" s="109" customFormat="1" ht="12" customHeight="1" x14ac:dyDescent="0.2">
      <c r="A33" s="133">
        <f t="shared" si="0"/>
        <v>2025</v>
      </c>
      <c r="B33" s="168">
        <f t="shared" si="1"/>
        <v>0</v>
      </c>
      <c r="C33" s="169">
        <f t="shared" si="2"/>
        <v>0</v>
      </c>
      <c r="D33" s="170">
        <f t="shared" si="3"/>
        <v>0</v>
      </c>
      <c r="E33" s="169">
        <f t="shared" si="4"/>
        <v>0</v>
      </c>
      <c r="F33" s="169">
        <f t="shared" si="5"/>
        <v>0</v>
      </c>
      <c r="G33" s="109" t="s">
        <v>237</v>
      </c>
    </row>
    <row r="34" spans="1:7" s="109" customFormat="1" ht="12" customHeight="1" x14ac:dyDescent="0.2">
      <c r="A34" s="133">
        <f t="shared" si="0"/>
        <v>2026</v>
      </c>
      <c r="B34" s="168">
        <f t="shared" si="1"/>
        <v>0</v>
      </c>
      <c r="C34" s="169">
        <f t="shared" si="2"/>
        <v>0</v>
      </c>
      <c r="D34" s="170">
        <f t="shared" si="3"/>
        <v>0</v>
      </c>
      <c r="E34" s="169">
        <f t="shared" si="4"/>
        <v>0</v>
      </c>
      <c r="F34" s="169">
        <f t="shared" si="5"/>
        <v>0</v>
      </c>
    </row>
    <row r="35" spans="1:7" s="109" customFormat="1" ht="12" customHeight="1" x14ac:dyDescent="0.2">
      <c r="A35" s="133">
        <f t="shared" si="0"/>
        <v>2027</v>
      </c>
      <c r="B35" s="168">
        <f t="shared" si="1"/>
        <v>0</v>
      </c>
      <c r="C35" s="169">
        <f t="shared" si="2"/>
        <v>0</v>
      </c>
      <c r="D35" s="170">
        <f t="shared" si="3"/>
        <v>0</v>
      </c>
      <c r="E35" s="169">
        <f t="shared" si="4"/>
        <v>0</v>
      </c>
      <c r="F35" s="169">
        <f t="shared" si="5"/>
        <v>0</v>
      </c>
    </row>
    <row r="36" spans="1:7" s="109" customFormat="1" ht="12" customHeight="1" x14ac:dyDescent="0.2">
      <c r="A36" s="133">
        <f t="shared" si="0"/>
        <v>2028</v>
      </c>
      <c r="B36" s="168">
        <f t="shared" si="1"/>
        <v>0</v>
      </c>
      <c r="C36" s="169">
        <f t="shared" si="2"/>
        <v>0</v>
      </c>
      <c r="D36" s="170">
        <f t="shared" si="3"/>
        <v>0</v>
      </c>
      <c r="E36" s="169">
        <f t="shared" si="4"/>
        <v>0</v>
      </c>
      <c r="F36" s="169">
        <f t="shared" si="5"/>
        <v>0</v>
      </c>
    </row>
    <row r="37" spans="1:7" s="109" customFormat="1" ht="12" customHeight="1" x14ac:dyDescent="0.2">
      <c r="A37" s="133">
        <f t="shared" si="0"/>
        <v>2029</v>
      </c>
      <c r="B37" s="168">
        <f t="shared" si="1"/>
        <v>0</v>
      </c>
      <c r="C37" s="169">
        <f t="shared" si="2"/>
        <v>0</v>
      </c>
      <c r="D37" s="170">
        <f t="shared" si="3"/>
        <v>0</v>
      </c>
      <c r="E37" s="169">
        <f t="shared" si="4"/>
        <v>0</v>
      </c>
      <c r="F37" s="169">
        <f t="shared" si="5"/>
        <v>0</v>
      </c>
    </row>
    <row r="38" spans="1:7" s="109" customFormat="1" ht="12" customHeight="1" x14ac:dyDescent="0.2">
      <c r="A38" s="133">
        <f t="shared" si="0"/>
        <v>2030</v>
      </c>
      <c r="B38" s="168">
        <f t="shared" si="1"/>
        <v>0</v>
      </c>
      <c r="C38" s="169">
        <f t="shared" si="2"/>
        <v>0</v>
      </c>
      <c r="D38" s="170">
        <f t="shared" si="3"/>
        <v>0</v>
      </c>
      <c r="E38" s="169">
        <f t="shared" si="4"/>
        <v>0</v>
      </c>
      <c r="F38" s="169">
        <f t="shared" si="5"/>
        <v>0</v>
      </c>
    </row>
    <row r="39" spans="1:7" s="109" customFormat="1" ht="12" customHeight="1" x14ac:dyDescent="0.2">
      <c r="A39" s="133">
        <f t="shared" si="0"/>
        <v>2031</v>
      </c>
      <c r="B39" s="168">
        <f t="shared" si="1"/>
        <v>0</v>
      </c>
      <c r="C39" s="169">
        <f t="shared" si="2"/>
        <v>0</v>
      </c>
      <c r="D39" s="170">
        <f t="shared" si="3"/>
        <v>0</v>
      </c>
      <c r="E39" s="169">
        <f t="shared" si="4"/>
        <v>0</v>
      </c>
      <c r="F39" s="169">
        <f t="shared" si="5"/>
        <v>0</v>
      </c>
    </row>
    <row r="40" spans="1:7" s="109" customFormat="1" ht="12" customHeight="1" x14ac:dyDescent="0.2">
      <c r="A40" s="133">
        <f t="shared" si="0"/>
        <v>2032</v>
      </c>
      <c r="B40" s="168">
        <f t="shared" si="1"/>
        <v>0</v>
      </c>
      <c r="C40" s="169">
        <f t="shared" si="2"/>
        <v>0</v>
      </c>
      <c r="D40" s="170">
        <f t="shared" si="3"/>
        <v>0</v>
      </c>
      <c r="E40" s="169">
        <f t="shared" si="4"/>
        <v>0</v>
      </c>
      <c r="F40" s="169">
        <f t="shared" si="5"/>
        <v>0</v>
      </c>
    </row>
    <row r="41" spans="1:7" s="109" customFormat="1" ht="12" customHeight="1" x14ac:dyDescent="0.2">
      <c r="A41" s="133">
        <f t="shared" si="0"/>
        <v>2033</v>
      </c>
      <c r="B41" s="168">
        <f t="shared" si="1"/>
        <v>0</v>
      </c>
      <c r="C41" s="169">
        <f t="shared" si="2"/>
        <v>0</v>
      </c>
      <c r="D41" s="170">
        <f t="shared" si="3"/>
        <v>0</v>
      </c>
      <c r="E41" s="169">
        <f t="shared" si="4"/>
        <v>0</v>
      </c>
      <c r="F41" s="169">
        <f t="shared" si="5"/>
        <v>0</v>
      </c>
    </row>
    <row r="42" spans="1:7" s="109" customFormat="1" ht="12" customHeight="1" x14ac:dyDescent="0.2">
      <c r="A42" s="133">
        <f t="shared" si="0"/>
        <v>2034</v>
      </c>
      <c r="B42" s="168">
        <f t="shared" si="1"/>
        <v>0</v>
      </c>
      <c r="C42" s="169">
        <f t="shared" si="2"/>
        <v>0</v>
      </c>
      <c r="D42" s="170">
        <f t="shared" si="3"/>
        <v>0</v>
      </c>
      <c r="E42" s="169">
        <f t="shared" si="4"/>
        <v>0</v>
      </c>
      <c r="F42" s="169">
        <f t="shared" si="5"/>
        <v>0</v>
      </c>
    </row>
    <row r="43" spans="1:7" s="109" customFormat="1" ht="12" customHeight="1" x14ac:dyDescent="0.2">
      <c r="A43" s="133">
        <f t="shared" si="0"/>
        <v>2035</v>
      </c>
      <c r="B43" s="168">
        <f t="shared" si="1"/>
        <v>0</v>
      </c>
      <c r="C43" s="169">
        <f t="shared" si="2"/>
        <v>0</v>
      </c>
      <c r="D43" s="170">
        <f t="shared" si="3"/>
        <v>0</v>
      </c>
      <c r="E43" s="169">
        <f t="shared" si="4"/>
        <v>0</v>
      </c>
      <c r="F43" s="169">
        <f t="shared" si="5"/>
        <v>0</v>
      </c>
    </row>
    <row r="44" spans="1:7" s="109" customFormat="1" ht="12" customHeight="1" x14ac:dyDescent="0.2">
      <c r="A44" s="133">
        <f t="shared" si="0"/>
        <v>2036</v>
      </c>
      <c r="B44" s="168">
        <f t="shared" si="1"/>
        <v>0</v>
      </c>
      <c r="C44" s="169">
        <f t="shared" si="2"/>
        <v>0</v>
      </c>
      <c r="D44" s="170">
        <f t="shared" si="3"/>
        <v>0</v>
      </c>
      <c r="E44" s="169">
        <f t="shared" si="4"/>
        <v>0</v>
      </c>
      <c r="F44" s="169">
        <f t="shared" si="5"/>
        <v>0</v>
      </c>
    </row>
    <row r="45" spans="1:7" s="109" customFormat="1" ht="12" customHeight="1" x14ac:dyDescent="0.2">
      <c r="A45" s="133">
        <f t="shared" si="0"/>
        <v>2037</v>
      </c>
      <c r="B45" s="168">
        <f t="shared" si="1"/>
        <v>0</v>
      </c>
      <c r="C45" s="169">
        <f t="shared" si="2"/>
        <v>0</v>
      </c>
      <c r="D45" s="170">
        <f t="shared" si="3"/>
        <v>0</v>
      </c>
      <c r="E45" s="169">
        <f t="shared" si="4"/>
        <v>0</v>
      </c>
      <c r="F45" s="169">
        <f t="shared" si="5"/>
        <v>0</v>
      </c>
    </row>
    <row r="46" spans="1:7" s="109" customFormat="1" ht="12" customHeight="1" x14ac:dyDescent="0.2">
      <c r="A46" s="133">
        <f t="shared" si="0"/>
        <v>2038</v>
      </c>
      <c r="B46" s="168">
        <f t="shared" si="1"/>
        <v>0</v>
      </c>
      <c r="C46" s="169">
        <f t="shared" si="2"/>
        <v>0</v>
      </c>
      <c r="D46" s="170">
        <f t="shared" si="3"/>
        <v>0</v>
      </c>
      <c r="E46" s="169">
        <f t="shared" si="4"/>
        <v>0</v>
      </c>
      <c r="F46" s="169">
        <f t="shared" si="5"/>
        <v>0</v>
      </c>
    </row>
    <row r="47" spans="1:7" s="109" customFormat="1" ht="12" customHeight="1" x14ac:dyDescent="0.2">
      <c r="A47" s="133">
        <f t="shared" si="0"/>
        <v>2039</v>
      </c>
      <c r="B47" s="168">
        <f t="shared" si="1"/>
        <v>0</v>
      </c>
      <c r="C47" s="169">
        <f t="shared" si="2"/>
        <v>0</v>
      </c>
      <c r="D47" s="170">
        <f t="shared" si="3"/>
        <v>0</v>
      </c>
      <c r="E47" s="169">
        <f t="shared" si="4"/>
        <v>0</v>
      </c>
      <c r="F47" s="169">
        <f t="shared" si="5"/>
        <v>0</v>
      </c>
    </row>
    <row r="48" spans="1:7" s="109" customFormat="1" ht="12" customHeight="1" x14ac:dyDescent="0.2">
      <c r="A48" s="133">
        <f t="shared" si="0"/>
        <v>2040</v>
      </c>
      <c r="B48" s="168">
        <f t="shared" si="1"/>
        <v>0</v>
      </c>
      <c r="C48" s="169">
        <f t="shared" si="2"/>
        <v>0</v>
      </c>
      <c r="D48" s="170">
        <f t="shared" si="3"/>
        <v>0</v>
      </c>
      <c r="E48" s="169">
        <f t="shared" si="4"/>
        <v>0</v>
      </c>
      <c r="F48" s="169">
        <f t="shared" si="5"/>
        <v>0</v>
      </c>
    </row>
    <row r="49" spans="1:6" s="109" customFormat="1" ht="12" customHeight="1" x14ac:dyDescent="0.2">
      <c r="A49" s="133">
        <f t="shared" si="0"/>
        <v>2041</v>
      </c>
      <c r="B49" s="168">
        <f t="shared" si="1"/>
        <v>0</v>
      </c>
      <c r="C49" s="169">
        <f t="shared" si="2"/>
        <v>0</v>
      </c>
      <c r="D49" s="170">
        <f t="shared" si="3"/>
        <v>0</v>
      </c>
      <c r="E49" s="169">
        <f t="shared" si="4"/>
        <v>0</v>
      </c>
      <c r="F49" s="169">
        <f t="shared" si="5"/>
        <v>0</v>
      </c>
    </row>
    <row r="50" spans="1:6" s="109" customFormat="1" ht="12" customHeight="1" x14ac:dyDescent="0.2">
      <c r="A50" s="133">
        <f t="shared" si="0"/>
        <v>2042</v>
      </c>
      <c r="B50" s="168">
        <f t="shared" si="1"/>
        <v>0</v>
      </c>
      <c r="C50" s="169">
        <f t="shared" si="2"/>
        <v>0</v>
      </c>
      <c r="D50" s="170">
        <f t="shared" si="3"/>
        <v>0</v>
      </c>
      <c r="E50" s="169">
        <f t="shared" si="4"/>
        <v>0</v>
      </c>
      <c r="F50" s="169">
        <f t="shared" si="5"/>
        <v>0</v>
      </c>
    </row>
    <row r="51" spans="1:6" s="109" customFormat="1" ht="12" customHeight="1" x14ac:dyDescent="0.2">
      <c r="A51" s="133">
        <f t="shared" si="0"/>
        <v>2043</v>
      </c>
      <c r="B51" s="168">
        <f t="shared" si="1"/>
        <v>0</v>
      </c>
      <c r="C51" s="169">
        <f t="shared" si="2"/>
        <v>0</v>
      </c>
      <c r="D51" s="170">
        <f t="shared" si="3"/>
        <v>0</v>
      </c>
      <c r="E51" s="169">
        <f t="shared" si="4"/>
        <v>0</v>
      </c>
      <c r="F51" s="169">
        <f t="shared" si="5"/>
        <v>0</v>
      </c>
    </row>
    <row r="52" spans="1:6" s="109" customFormat="1" ht="12" customHeight="1" x14ac:dyDescent="0.2">
      <c r="A52" s="133">
        <f t="shared" si="0"/>
        <v>2044</v>
      </c>
      <c r="B52" s="168">
        <f t="shared" si="1"/>
        <v>0</v>
      </c>
      <c r="C52" s="169">
        <f t="shared" si="2"/>
        <v>0</v>
      </c>
      <c r="D52" s="170">
        <f t="shared" si="3"/>
        <v>0</v>
      </c>
      <c r="E52" s="169">
        <f t="shared" si="4"/>
        <v>0</v>
      </c>
      <c r="F52" s="169">
        <f t="shared" si="5"/>
        <v>0</v>
      </c>
    </row>
    <row r="53" spans="1:6" s="109" customFormat="1" ht="12" customHeight="1" x14ac:dyDescent="0.2">
      <c r="A53" s="133">
        <f t="shared" si="0"/>
        <v>2045</v>
      </c>
      <c r="B53" s="168">
        <f t="shared" si="1"/>
        <v>0</v>
      </c>
      <c r="C53" s="169">
        <f t="shared" si="2"/>
        <v>0</v>
      </c>
      <c r="D53" s="170">
        <f t="shared" si="3"/>
        <v>0</v>
      </c>
      <c r="E53" s="169">
        <f t="shared" si="4"/>
        <v>0</v>
      </c>
      <c r="F53" s="169">
        <f t="shared" si="5"/>
        <v>0</v>
      </c>
    </row>
    <row r="54" spans="1:6" s="109" customFormat="1" ht="12" customHeight="1" x14ac:dyDescent="0.2">
      <c r="A54" s="133">
        <f t="shared" si="0"/>
        <v>2046</v>
      </c>
      <c r="B54" s="168">
        <f t="shared" si="1"/>
        <v>0</v>
      </c>
      <c r="C54" s="169">
        <f t="shared" si="2"/>
        <v>0</v>
      </c>
      <c r="D54" s="170">
        <f t="shared" si="3"/>
        <v>0</v>
      </c>
      <c r="E54" s="169">
        <f t="shared" si="4"/>
        <v>0</v>
      </c>
      <c r="F54" s="169">
        <f t="shared" si="5"/>
        <v>0</v>
      </c>
    </row>
    <row r="55" spans="1:6" s="109" customFormat="1" ht="12" customHeight="1" x14ac:dyDescent="0.2">
      <c r="A55" s="133">
        <f t="shared" si="0"/>
        <v>2047</v>
      </c>
      <c r="B55" s="168">
        <f t="shared" si="1"/>
        <v>0</v>
      </c>
      <c r="C55" s="169">
        <f t="shared" si="2"/>
        <v>0</v>
      </c>
      <c r="D55" s="170">
        <f t="shared" si="3"/>
        <v>0</v>
      </c>
      <c r="E55" s="169">
        <f t="shared" si="4"/>
        <v>0</v>
      </c>
      <c r="F55" s="169">
        <f t="shared" si="5"/>
        <v>0</v>
      </c>
    </row>
    <row r="56" spans="1:6" s="109" customFormat="1" ht="12" customHeight="1" x14ac:dyDescent="0.2">
      <c r="A56" s="133">
        <f t="shared" si="0"/>
        <v>2048</v>
      </c>
      <c r="B56" s="168">
        <f t="shared" si="1"/>
        <v>0</v>
      </c>
      <c r="C56" s="169">
        <f t="shared" si="2"/>
        <v>0</v>
      </c>
      <c r="D56" s="170">
        <f t="shared" si="3"/>
        <v>0</v>
      </c>
      <c r="E56" s="169">
        <f t="shared" si="4"/>
        <v>0</v>
      </c>
      <c r="F56" s="169">
        <f t="shared" si="5"/>
        <v>0</v>
      </c>
    </row>
    <row r="57" spans="1:6" s="109" customFormat="1" ht="12" customHeight="1" x14ac:dyDescent="0.2">
      <c r="A57" s="133">
        <f t="shared" si="0"/>
        <v>2049</v>
      </c>
      <c r="B57" s="168">
        <f t="shared" si="1"/>
        <v>0</v>
      </c>
      <c r="C57" s="169">
        <f t="shared" si="2"/>
        <v>0</v>
      </c>
      <c r="D57" s="170">
        <f t="shared" si="3"/>
        <v>0</v>
      </c>
      <c r="E57" s="169">
        <f t="shared" si="4"/>
        <v>0</v>
      </c>
      <c r="F57" s="169">
        <f t="shared" si="5"/>
        <v>0</v>
      </c>
    </row>
    <row r="58" spans="1:6" s="109" customFormat="1" ht="12" customHeight="1" x14ac:dyDescent="0.2">
      <c r="A58" s="133">
        <f t="shared" si="0"/>
        <v>2050</v>
      </c>
      <c r="B58" s="168">
        <f t="shared" si="1"/>
        <v>0</v>
      </c>
      <c r="C58" s="169">
        <f t="shared" si="2"/>
        <v>0</v>
      </c>
      <c r="D58" s="170">
        <f t="shared" si="3"/>
        <v>0</v>
      </c>
      <c r="E58" s="169">
        <f t="shared" si="4"/>
        <v>0</v>
      </c>
      <c r="F58" s="169">
        <f t="shared" si="5"/>
        <v>0</v>
      </c>
    </row>
    <row r="59" spans="1:6" s="109" customFormat="1" ht="12" customHeight="1" x14ac:dyDescent="0.2">
      <c r="A59" s="133">
        <f t="shared" si="0"/>
        <v>2051</v>
      </c>
      <c r="B59" s="168">
        <f t="shared" si="1"/>
        <v>0</v>
      </c>
      <c r="C59" s="169">
        <f t="shared" si="2"/>
        <v>0</v>
      </c>
      <c r="D59" s="170">
        <f t="shared" si="3"/>
        <v>0</v>
      </c>
      <c r="E59" s="169">
        <f t="shared" si="4"/>
        <v>0</v>
      </c>
      <c r="F59" s="169">
        <f t="shared" si="5"/>
        <v>0</v>
      </c>
    </row>
    <row r="60" spans="1:6" s="109" customFormat="1" ht="12" customHeight="1" x14ac:dyDescent="0.2">
      <c r="A60" s="133">
        <f t="shared" si="0"/>
        <v>2052</v>
      </c>
      <c r="B60" s="168">
        <f t="shared" si="1"/>
        <v>0</v>
      </c>
      <c r="C60" s="169">
        <f t="shared" si="2"/>
        <v>0</v>
      </c>
      <c r="D60" s="170">
        <f t="shared" si="3"/>
        <v>0</v>
      </c>
      <c r="E60" s="169">
        <f t="shared" si="4"/>
        <v>0</v>
      </c>
      <c r="F60" s="169">
        <f t="shared" si="5"/>
        <v>0</v>
      </c>
    </row>
    <row r="61" spans="1:6" s="109" customFormat="1" ht="12" customHeight="1" x14ac:dyDescent="0.2">
      <c r="A61" s="133">
        <f t="shared" si="0"/>
        <v>2053</v>
      </c>
      <c r="B61" s="168">
        <f t="shared" si="1"/>
        <v>0</v>
      </c>
      <c r="C61" s="169">
        <f t="shared" si="2"/>
        <v>0</v>
      </c>
      <c r="D61" s="170">
        <f t="shared" si="3"/>
        <v>0</v>
      </c>
      <c r="E61" s="169">
        <f t="shared" si="4"/>
        <v>0</v>
      </c>
      <c r="F61" s="169">
        <f t="shared" si="5"/>
        <v>0</v>
      </c>
    </row>
    <row r="62" spans="1:6" s="109" customFormat="1" ht="12" customHeight="1" x14ac:dyDescent="0.2">
      <c r="A62" s="133">
        <f t="shared" si="0"/>
        <v>2054</v>
      </c>
      <c r="B62" s="168">
        <f t="shared" si="1"/>
        <v>0</v>
      </c>
      <c r="C62" s="169">
        <f t="shared" si="2"/>
        <v>0</v>
      </c>
      <c r="D62" s="170">
        <f t="shared" si="3"/>
        <v>0</v>
      </c>
      <c r="E62" s="169">
        <f t="shared" si="4"/>
        <v>0</v>
      </c>
      <c r="F62" s="169">
        <f t="shared" si="5"/>
        <v>0</v>
      </c>
    </row>
    <row r="63" spans="1:6" s="109" customFormat="1" ht="12" hidden="1" customHeight="1" x14ac:dyDescent="0.2">
      <c r="A63" s="133">
        <f t="shared" si="0"/>
        <v>2055</v>
      </c>
      <c r="B63" s="130">
        <f t="shared" si="1"/>
        <v>0</v>
      </c>
      <c r="C63" s="131">
        <f t="shared" si="2"/>
        <v>0</v>
      </c>
      <c r="D63" s="132">
        <f t="shared" si="3"/>
        <v>0</v>
      </c>
      <c r="E63" s="131">
        <f t="shared" si="4"/>
        <v>0</v>
      </c>
      <c r="F63" s="131">
        <f t="shared" si="5"/>
        <v>0</v>
      </c>
    </row>
    <row r="64" spans="1:6" s="109" customFormat="1" ht="12" hidden="1" customHeight="1" x14ac:dyDescent="0.2">
      <c r="A64" s="133">
        <f t="shared" si="0"/>
        <v>2056</v>
      </c>
      <c r="B64" s="130">
        <f t="shared" si="1"/>
        <v>0</v>
      </c>
      <c r="C64" s="131">
        <f t="shared" si="2"/>
        <v>0</v>
      </c>
      <c r="D64" s="132">
        <f t="shared" si="3"/>
        <v>0</v>
      </c>
      <c r="E64" s="131">
        <f t="shared" si="4"/>
        <v>0</v>
      </c>
      <c r="F64" s="131">
        <f t="shared" si="5"/>
        <v>0</v>
      </c>
    </row>
    <row r="65" spans="1:6" s="109" customFormat="1" ht="12" hidden="1" customHeight="1" x14ac:dyDescent="0.2">
      <c r="A65" s="133">
        <f t="shared" si="0"/>
        <v>2057</v>
      </c>
      <c r="B65" s="130">
        <f t="shared" si="1"/>
        <v>0</v>
      </c>
      <c r="C65" s="131">
        <f t="shared" si="2"/>
        <v>0</v>
      </c>
      <c r="D65" s="132">
        <f t="shared" si="3"/>
        <v>0</v>
      </c>
      <c r="E65" s="131">
        <f t="shared" si="4"/>
        <v>0</v>
      </c>
      <c r="F65" s="131">
        <f t="shared" si="5"/>
        <v>0</v>
      </c>
    </row>
    <row r="66" spans="1:6" s="109" customFormat="1" ht="12" hidden="1" customHeight="1" x14ac:dyDescent="0.2">
      <c r="A66" s="133">
        <f t="shared" si="0"/>
        <v>2058</v>
      </c>
      <c r="B66" s="130">
        <f t="shared" si="1"/>
        <v>0</v>
      </c>
      <c r="C66" s="131">
        <f t="shared" si="2"/>
        <v>0</v>
      </c>
      <c r="D66" s="132">
        <f t="shared" si="3"/>
        <v>0</v>
      </c>
      <c r="E66" s="131">
        <f t="shared" si="4"/>
        <v>0</v>
      </c>
      <c r="F66" s="131">
        <f t="shared" si="5"/>
        <v>0</v>
      </c>
    </row>
    <row r="67" spans="1:6" s="109" customFormat="1" ht="12" hidden="1" customHeight="1" x14ac:dyDescent="0.2">
      <c r="A67" s="133">
        <f t="shared" si="0"/>
        <v>2059</v>
      </c>
      <c r="B67" s="130">
        <f t="shared" si="1"/>
        <v>0</v>
      </c>
      <c r="C67" s="131">
        <f t="shared" si="2"/>
        <v>0</v>
      </c>
      <c r="D67" s="132">
        <f t="shared" si="3"/>
        <v>0</v>
      </c>
      <c r="E67" s="131">
        <f t="shared" si="4"/>
        <v>0</v>
      </c>
      <c r="F67" s="131">
        <f t="shared" si="5"/>
        <v>0</v>
      </c>
    </row>
    <row r="68" spans="1:6" s="109" customFormat="1" ht="12" hidden="1" customHeight="1" x14ac:dyDescent="0.2">
      <c r="A68" s="133">
        <f t="shared" si="0"/>
        <v>2060</v>
      </c>
      <c r="B68" s="130">
        <f t="shared" si="1"/>
        <v>0</v>
      </c>
      <c r="C68" s="131">
        <f t="shared" si="2"/>
        <v>0</v>
      </c>
      <c r="D68" s="132">
        <f t="shared" si="3"/>
        <v>0</v>
      </c>
      <c r="E68" s="131">
        <f t="shared" si="4"/>
        <v>0</v>
      </c>
      <c r="F68" s="131">
        <f t="shared" si="5"/>
        <v>0</v>
      </c>
    </row>
    <row r="69" spans="1:6" s="109" customFormat="1" ht="12" hidden="1" customHeight="1" x14ac:dyDescent="0.2">
      <c r="A69" s="133">
        <f t="shared" si="0"/>
        <v>2061</v>
      </c>
      <c r="B69" s="130">
        <f t="shared" si="1"/>
        <v>0</v>
      </c>
      <c r="C69" s="131">
        <f t="shared" si="2"/>
        <v>0</v>
      </c>
      <c r="D69" s="132">
        <f t="shared" si="3"/>
        <v>0</v>
      </c>
      <c r="E69" s="131">
        <f t="shared" si="4"/>
        <v>0</v>
      </c>
      <c r="F69" s="131">
        <f t="shared" si="5"/>
        <v>0</v>
      </c>
    </row>
    <row r="70" spans="1:6" s="109" customFormat="1" ht="12" hidden="1" customHeight="1" x14ac:dyDescent="0.2">
      <c r="A70" s="133">
        <f t="shared" si="0"/>
        <v>2062</v>
      </c>
      <c r="B70" s="130">
        <f t="shared" si="1"/>
        <v>0</v>
      </c>
      <c r="C70" s="131">
        <f t="shared" si="2"/>
        <v>0</v>
      </c>
      <c r="D70" s="132">
        <f t="shared" si="3"/>
        <v>0</v>
      </c>
      <c r="E70" s="131">
        <f t="shared" si="4"/>
        <v>0</v>
      </c>
      <c r="F70" s="131">
        <f t="shared" si="5"/>
        <v>0</v>
      </c>
    </row>
    <row r="71" spans="1:6" s="109" customFormat="1" ht="12" hidden="1" customHeight="1" x14ac:dyDescent="0.2">
      <c r="A71" s="133">
        <f t="shared" si="0"/>
        <v>2063</v>
      </c>
      <c r="B71" s="130">
        <f t="shared" si="1"/>
        <v>0</v>
      </c>
      <c r="C71" s="131">
        <f t="shared" si="2"/>
        <v>0</v>
      </c>
      <c r="D71" s="132">
        <f t="shared" si="3"/>
        <v>0</v>
      </c>
      <c r="E71" s="131">
        <f t="shared" si="4"/>
        <v>0</v>
      </c>
      <c r="F71" s="131">
        <f t="shared" si="5"/>
        <v>0</v>
      </c>
    </row>
    <row r="72" spans="1:6" s="109" customFormat="1" ht="12" hidden="1" customHeight="1" x14ac:dyDescent="0.2">
      <c r="A72" s="133">
        <f t="shared" si="0"/>
        <v>2064</v>
      </c>
      <c r="B72" s="130">
        <f t="shared" si="1"/>
        <v>0</v>
      </c>
      <c r="C72" s="131">
        <f t="shared" si="2"/>
        <v>0</v>
      </c>
      <c r="D72" s="132">
        <f t="shared" si="3"/>
        <v>0</v>
      </c>
      <c r="E72" s="131">
        <f t="shared" si="4"/>
        <v>0</v>
      </c>
      <c r="F72" s="131">
        <f t="shared" si="5"/>
        <v>0</v>
      </c>
    </row>
    <row r="73" spans="1:6" s="109" customFormat="1" ht="12" hidden="1" customHeight="1" x14ac:dyDescent="0.2">
      <c r="A73" s="133">
        <f t="shared" si="0"/>
        <v>2065</v>
      </c>
      <c r="B73" s="130">
        <f t="shared" si="1"/>
        <v>0</v>
      </c>
      <c r="C73" s="131">
        <f t="shared" si="2"/>
        <v>0</v>
      </c>
      <c r="D73" s="132">
        <f t="shared" si="3"/>
        <v>0</v>
      </c>
      <c r="E73" s="131">
        <f t="shared" si="4"/>
        <v>0</v>
      </c>
      <c r="F73" s="131">
        <f t="shared" si="5"/>
        <v>0</v>
      </c>
    </row>
    <row r="74" spans="1:6" s="109" customFormat="1" ht="12" hidden="1" customHeight="1" x14ac:dyDescent="0.2">
      <c r="A74" s="133">
        <f t="shared" si="0"/>
        <v>2066</v>
      </c>
      <c r="B74" s="130">
        <f t="shared" si="1"/>
        <v>0</v>
      </c>
      <c r="C74" s="131">
        <f t="shared" si="2"/>
        <v>0</v>
      </c>
      <c r="D74" s="132">
        <f t="shared" si="3"/>
        <v>0</v>
      </c>
      <c r="E74" s="131">
        <f t="shared" si="4"/>
        <v>0</v>
      </c>
      <c r="F74" s="131">
        <f t="shared" si="5"/>
        <v>0</v>
      </c>
    </row>
    <row r="75" spans="1:6" s="109" customFormat="1" ht="12" hidden="1" customHeight="1" x14ac:dyDescent="0.2">
      <c r="A75" s="133">
        <f t="shared" si="0"/>
        <v>2067</v>
      </c>
      <c r="B75" s="130">
        <f t="shared" si="1"/>
        <v>0</v>
      </c>
      <c r="C75" s="131">
        <f t="shared" si="2"/>
        <v>0</v>
      </c>
      <c r="D75" s="132">
        <f t="shared" si="3"/>
        <v>0</v>
      </c>
      <c r="E75" s="131">
        <f t="shared" si="4"/>
        <v>0</v>
      </c>
      <c r="F75" s="131">
        <f t="shared" si="5"/>
        <v>0</v>
      </c>
    </row>
    <row r="76" spans="1:6" s="109" customFormat="1" ht="12" hidden="1" customHeight="1" x14ac:dyDescent="0.2">
      <c r="A76" s="133">
        <f t="shared" si="0"/>
        <v>2068</v>
      </c>
      <c r="B76" s="130">
        <f t="shared" si="1"/>
        <v>0</v>
      </c>
      <c r="C76" s="131">
        <f t="shared" si="2"/>
        <v>0</v>
      </c>
      <c r="D76" s="132">
        <f t="shared" si="3"/>
        <v>0</v>
      </c>
      <c r="E76" s="131">
        <f t="shared" si="4"/>
        <v>0</v>
      </c>
      <c r="F76" s="131">
        <f t="shared" si="5"/>
        <v>0</v>
      </c>
    </row>
    <row r="77" spans="1:6" s="109" customFormat="1" ht="12" hidden="1" customHeight="1" x14ac:dyDescent="0.2">
      <c r="A77" s="133">
        <f t="shared" si="0"/>
        <v>2069</v>
      </c>
      <c r="B77" s="130">
        <f t="shared" si="1"/>
        <v>0</v>
      </c>
      <c r="C77" s="131">
        <f t="shared" si="2"/>
        <v>0</v>
      </c>
      <c r="D77" s="132">
        <f t="shared" si="3"/>
        <v>0</v>
      </c>
      <c r="E77" s="131">
        <f t="shared" si="4"/>
        <v>0</v>
      </c>
      <c r="F77" s="131">
        <f t="shared" si="5"/>
        <v>0</v>
      </c>
    </row>
    <row r="78" spans="1:6" s="109" customFormat="1" ht="12" hidden="1" customHeight="1" x14ac:dyDescent="0.2">
      <c r="A78" s="133">
        <f t="shared" si="0"/>
        <v>2070</v>
      </c>
      <c r="B78" s="130">
        <f t="shared" si="1"/>
        <v>0</v>
      </c>
      <c r="C78" s="131">
        <f t="shared" si="2"/>
        <v>0</v>
      </c>
      <c r="D78" s="132">
        <f t="shared" si="3"/>
        <v>0</v>
      </c>
      <c r="E78" s="131">
        <f t="shared" si="4"/>
        <v>0</v>
      </c>
      <c r="F78" s="131">
        <f t="shared" si="5"/>
        <v>0</v>
      </c>
    </row>
    <row r="79" spans="1:6" s="109" customFormat="1" ht="12" hidden="1" customHeight="1" x14ac:dyDescent="0.2">
      <c r="A79" s="133">
        <f t="shared" si="0"/>
        <v>2071</v>
      </c>
      <c r="B79" s="130">
        <f t="shared" si="1"/>
        <v>0</v>
      </c>
      <c r="C79" s="131">
        <f t="shared" si="2"/>
        <v>0</v>
      </c>
      <c r="D79" s="132">
        <f t="shared" si="3"/>
        <v>0</v>
      </c>
      <c r="E79" s="131">
        <f t="shared" si="4"/>
        <v>0</v>
      </c>
      <c r="F79" s="131">
        <f t="shared" si="5"/>
        <v>0</v>
      </c>
    </row>
    <row r="80" spans="1:6" s="109" customFormat="1" ht="12" customHeight="1" x14ac:dyDescent="0.2">
      <c r="A80" s="1129" t="s">
        <v>238</v>
      </c>
      <c r="B80" s="1130"/>
      <c r="C80" s="171">
        <f>SUM(C23:C63)</f>
        <v>0</v>
      </c>
      <c r="D80" s="171">
        <f>SUM(D23:D63)</f>
        <v>0</v>
      </c>
      <c r="E80" s="171">
        <f>SUM(E23:E63)</f>
        <v>0</v>
      </c>
      <c r="F80" s="172"/>
    </row>
    <row r="81" spans="1:6" s="109" customFormat="1" ht="12" customHeight="1" x14ac:dyDescent="0.2">
      <c r="A81" s="128"/>
      <c r="B81" s="128"/>
      <c r="C81" s="128"/>
      <c r="D81" s="128"/>
      <c r="E81" s="128"/>
      <c r="F81" s="128"/>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11:F11"/>
    <mergeCell ref="B5:E5"/>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B19"/>
  <sheetViews>
    <sheetView view="pageBreakPreview" zoomScaleNormal="100" zoomScaleSheetLayoutView="100" workbookViewId="0">
      <selection activeCell="B14" sqref="B14"/>
    </sheetView>
  </sheetViews>
  <sheetFormatPr defaultColWidth="9" defaultRowHeight="15" x14ac:dyDescent="0.2"/>
  <cols>
    <col min="1" max="1" width="8.875" style="188" customWidth="1"/>
    <col min="2" max="2" width="108" style="186" customWidth="1"/>
    <col min="3" max="5" width="103.125" style="186" customWidth="1"/>
    <col min="6" max="16384" width="9" style="186"/>
  </cols>
  <sheetData>
    <row r="1" spans="1:2" ht="18" x14ac:dyDescent="0.2">
      <c r="A1" s="840" t="s">
        <v>443</v>
      </c>
      <c r="B1" s="840"/>
    </row>
    <row r="2" spans="1:2" s="187" customFormat="1" ht="9.75" customHeight="1" x14ac:dyDescent="0.2">
      <c r="A2" s="265"/>
      <c r="B2" s="265"/>
    </row>
    <row r="3" spans="1:2" x14ac:dyDescent="0.2">
      <c r="A3" s="266" t="s">
        <v>330</v>
      </c>
      <c r="B3" s="264" t="str">
        <f>IF('GEN INFO'!C6=0," ",'GEN INFO'!C6)</f>
        <v xml:space="preserve"> </v>
      </c>
    </row>
    <row r="4" spans="1:2" ht="15.75" x14ac:dyDescent="0.2">
      <c r="A4" s="265"/>
      <c r="B4" s="267"/>
    </row>
    <row r="5" spans="1:2" s="262" customFormat="1" ht="39" customHeight="1" x14ac:dyDescent="0.2">
      <c r="A5" s="269" t="s">
        <v>331</v>
      </c>
      <c r="B5" s="269" t="s">
        <v>333</v>
      </c>
    </row>
    <row r="6" spans="1:2" ht="30" customHeight="1" x14ac:dyDescent="0.2">
      <c r="A6" s="308"/>
      <c r="B6" s="263"/>
    </row>
    <row r="7" spans="1:2" ht="30" customHeight="1" x14ac:dyDescent="0.2">
      <c r="A7" s="308"/>
      <c r="B7" s="263"/>
    </row>
    <row r="8" spans="1:2" ht="30" customHeight="1" x14ac:dyDescent="0.2">
      <c r="A8" s="309"/>
      <c r="B8" s="263"/>
    </row>
    <row r="9" spans="1:2" ht="30" customHeight="1" x14ac:dyDescent="0.2">
      <c r="A9" s="309"/>
      <c r="B9" s="263"/>
    </row>
    <row r="10" spans="1:2" ht="30" customHeight="1" x14ac:dyDescent="0.2">
      <c r="A10" s="309"/>
      <c r="B10" s="263"/>
    </row>
    <row r="11" spans="1:2" ht="30" customHeight="1" x14ac:dyDescent="0.2">
      <c r="A11" s="309"/>
      <c r="B11" s="263"/>
    </row>
    <row r="12" spans="1:2" ht="30" customHeight="1" x14ac:dyDescent="0.2">
      <c r="A12" s="309"/>
      <c r="B12" s="263"/>
    </row>
    <row r="13" spans="1:2" ht="30" customHeight="1" x14ac:dyDescent="0.2">
      <c r="A13" s="309"/>
      <c r="B13" s="263"/>
    </row>
    <row r="14" spans="1:2" ht="30" customHeight="1" x14ac:dyDescent="0.2">
      <c r="A14" s="309"/>
      <c r="B14" s="263"/>
    </row>
    <row r="15" spans="1:2" ht="30" customHeight="1" x14ac:dyDescent="0.2">
      <c r="A15" s="309"/>
      <c r="B15" s="263"/>
    </row>
    <row r="16" spans="1:2" ht="30" customHeight="1" x14ac:dyDescent="0.2">
      <c r="A16" s="309"/>
      <c r="B16" s="263"/>
    </row>
    <row r="17" spans="1:2" ht="30" customHeight="1" x14ac:dyDescent="0.2">
      <c r="A17" s="309"/>
      <c r="B17" s="263"/>
    </row>
    <row r="18" spans="1:2" ht="30" customHeight="1" x14ac:dyDescent="0.2">
      <c r="A18" s="309"/>
      <c r="B18" s="263"/>
    </row>
    <row r="19" spans="1:2" ht="30" customHeight="1" x14ac:dyDescent="0.2">
      <c r="A19" s="309"/>
      <c r="B19" s="263"/>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
  <sheetViews>
    <sheetView showGridLines="0" tabSelected="1" view="pageBreakPreview" zoomScaleNormal="100" zoomScaleSheetLayoutView="100" workbookViewId="0">
      <selection activeCell="L49" sqref="L49"/>
    </sheetView>
  </sheetViews>
  <sheetFormatPr defaultRowHeight="12.75" x14ac:dyDescent="0.2"/>
  <cols>
    <col min="9" max="9" width="11.625" customWidth="1"/>
  </cols>
  <sheetData/>
  <sheetProtection algorithmName="SHA-512" hashValue="trb4kvNyJyp1qerZAWjB5u1fGGHEfQNp3GaGzKWyQexizd4/VJbfPxwu8NxDA6bxpQUmEmMiu00oJOZyvoQQog==" saltValue="enb74FcawIrBE7d9d2ZjCg==" spinCount="100000" sheet="1" objects="1" scenarios="1" selectLockedCells="1" selectUnlockedCells="1"/>
  <printOptions horizontalCentered="1"/>
  <pageMargins left="0.5" right="0.5" top="0.75" bottom="0.75" header="0.3" footer="0.3"/>
  <pageSetup scale="93"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C36"/>
  <sheetViews>
    <sheetView showGridLines="0" view="pageBreakPreview" zoomScaleNormal="100" zoomScaleSheetLayoutView="100" workbookViewId="0">
      <selection activeCell="B21" sqref="B21"/>
    </sheetView>
  </sheetViews>
  <sheetFormatPr defaultColWidth="9" defaultRowHeight="15" x14ac:dyDescent="0.2"/>
  <cols>
    <col min="1" max="1" width="10.375" style="188" customWidth="1"/>
    <col min="2" max="2" width="108" style="186" customWidth="1"/>
    <col min="3" max="5" width="103.125" style="186" customWidth="1"/>
    <col min="6" max="16384" width="9" style="186"/>
  </cols>
  <sheetData>
    <row r="1" spans="1:2" ht="18" customHeight="1" x14ac:dyDescent="0.2">
      <c r="A1" s="840" t="s">
        <v>441</v>
      </c>
      <c r="B1" s="841"/>
    </row>
    <row r="2" spans="1:2" s="187" customFormat="1" ht="9.75" customHeight="1" x14ac:dyDescent="0.2">
      <c r="A2" s="265"/>
      <c r="B2" s="265"/>
    </row>
    <row r="3" spans="1:2" s="260" customFormat="1" ht="14.25" customHeight="1" x14ac:dyDescent="0.2">
      <c r="A3" s="442" t="s">
        <v>330</v>
      </c>
      <c r="B3" s="443" t="str">
        <f>IF('GEN INFO'!C6=0," ",'GEN INFO'!C6)</f>
        <v xml:space="preserve"> </v>
      </c>
    </row>
    <row r="4" spans="1:2" ht="15.75" x14ac:dyDescent="0.2">
      <c r="A4" s="265"/>
      <c r="B4" s="267"/>
    </row>
    <row r="5" spans="1:2" s="261" customFormat="1" ht="39" customHeight="1" x14ac:dyDescent="0.2">
      <c r="A5" s="268" t="s">
        <v>442</v>
      </c>
      <c r="B5" s="269" t="s">
        <v>612</v>
      </c>
    </row>
    <row r="6" spans="1:2" ht="30" customHeight="1" x14ac:dyDescent="0.2">
      <c r="A6" s="308"/>
      <c r="B6" s="263"/>
    </row>
    <row r="7" spans="1:2" ht="30" customHeight="1" x14ac:dyDescent="0.2">
      <c r="A7" s="308"/>
      <c r="B7" s="263"/>
    </row>
    <row r="8" spans="1:2" ht="30" customHeight="1" x14ac:dyDescent="0.2">
      <c r="A8" s="309"/>
      <c r="B8" s="263"/>
    </row>
    <row r="9" spans="1:2" ht="30" customHeight="1" x14ac:dyDescent="0.2">
      <c r="A9" s="309"/>
      <c r="B9" s="263"/>
    </row>
    <row r="10" spans="1:2" ht="30" customHeight="1" x14ac:dyDescent="0.2">
      <c r="A10" s="309"/>
      <c r="B10" s="263"/>
    </row>
    <row r="11" spans="1:2" ht="30" customHeight="1" x14ac:dyDescent="0.2">
      <c r="A11" s="309"/>
      <c r="B11" s="263"/>
    </row>
    <row r="12" spans="1:2" ht="30" customHeight="1" x14ac:dyDescent="0.2">
      <c r="A12" s="309"/>
      <c r="B12" s="263"/>
    </row>
    <row r="13" spans="1:2" ht="30" customHeight="1" x14ac:dyDescent="0.2">
      <c r="A13" s="309"/>
      <c r="B13" s="263"/>
    </row>
    <row r="14" spans="1:2" ht="30" customHeight="1" x14ac:dyDescent="0.2">
      <c r="A14" s="309"/>
      <c r="B14" s="263"/>
    </row>
    <row r="15" spans="1:2" ht="30" customHeight="1" x14ac:dyDescent="0.2">
      <c r="A15" s="309"/>
      <c r="B15" s="263"/>
    </row>
    <row r="16" spans="1:2" ht="30" customHeight="1" x14ac:dyDescent="0.2">
      <c r="A16" s="309"/>
      <c r="B16" s="263"/>
    </row>
    <row r="17" spans="1:3" ht="30" customHeight="1" x14ac:dyDescent="0.2">
      <c r="A17" s="309"/>
      <c r="B17" s="263"/>
    </row>
    <row r="18" spans="1:3" ht="30" customHeight="1" x14ac:dyDescent="0.2">
      <c r="A18" s="309"/>
      <c r="B18" s="263"/>
    </row>
    <row r="19" spans="1:3" ht="30" customHeight="1" x14ac:dyDescent="0.2">
      <c r="A19" s="309"/>
      <c r="B19" s="263"/>
    </row>
    <row r="20" spans="1:3" ht="30" customHeight="1" x14ac:dyDescent="0.2">
      <c r="A20" s="309"/>
      <c r="B20" s="263"/>
    </row>
    <row r="21" spans="1:3" ht="30" customHeight="1" x14ac:dyDescent="0.2">
      <c r="A21" s="655"/>
      <c r="B21" s="655"/>
      <c r="C21" s="655"/>
    </row>
    <row r="22" spans="1:3" ht="30" customHeight="1" x14ac:dyDescent="0.2">
      <c r="A22" s="655"/>
      <c r="B22" s="655"/>
      <c r="C22" s="655"/>
    </row>
    <row r="23" spans="1:3" ht="30" customHeight="1" x14ac:dyDescent="0.2">
      <c r="A23" s="655"/>
      <c r="B23" s="655"/>
      <c r="C23" s="655"/>
    </row>
    <row r="24" spans="1:3" ht="30" customHeight="1" x14ac:dyDescent="0.2">
      <c r="A24" s="655"/>
      <c r="B24" s="655"/>
      <c r="C24" s="655"/>
    </row>
    <row r="25" spans="1:3" ht="30" customHeight="1" x14ac:dyDescent="0.2">
      <c r="A25" s="655"/>
      <c r="B25" s="655"/>
      <c r="C25" s="655"/>
    </row>
    <row r="26" spans="1:3" ht="30" customHeight="1" x14ac:dyDescent="0.2">
      <c r="A26" s="655"/>
      <c r="B26" s="655"/>
      <c r="C26" s="655"/>
    </row>
    <row r="27" spans="1:3" ht="30" customHeight="1" x14ac:dyDescent="0.2">
      <c r="A27" s="655"/>
      <c r="B27" s="655"/>
      <c r="C27" s="655"/>
    </row>
    <row r="28" spans="1:3" ht="30" customHeight="1" x14ac:dyDescent="0.2">
      <c r="A28" s="655"/>
      <c r="B28" s="655"/>
      <c r="C28" s="655"/>
    </row>
    <row r="29" spans="1:3" ht="30" customHeight="1" x14ac:dyDescent="0.2">
      <c r="A29" s="655"/>
      <c r="B29" s="655"/>
      <c r="C29" s="655"/>
    </row>
    <row r="30" spans="1:3" ht="30" customHeight="1" x14ac:dyDescent="0.2">
      <c r="A30" s="655"/>
      <c r="B30" s="655"/>
      <c r="C30" s="655"/>
    </row>
    <row r="31" spans="1:3" ht="30" customHeight="1" x14ac:dyDescent="0.2">
      <c r="A31" s="655"/>
      <c r="B31" s="655"/>
      <c r="C31" s="655"/>
    </row>
    <row r="32" spans="1:3" ht="30" customHeight="1" x14ac:dyDescent="0.2">
      <c r="A32" s="655"/>
      <c r="B32" s="655"/>
      <c r="C32" s="655"/>
    </row>
    <row r="33" spans="1:3" ht="30" customHeight="1" x14ac:dyDescent="0.2">
      <c r="A33" s="655"/>
      <c r="B33" s="655"/>
      <c r="C33" s="655"/>
    </row>
    <row r="34" spans="1:3" x14ac:dyDescent="0.2">
      <c r="A34" s="655"/>
      <c r="B34" s="655"/>
      <c r="C34" s="655"/>
    </row>
    <row r="35" spans="1:3" x14ac:dyDescent="0.2">
      <c r="A35" s="655"/>
      <c r="B35" s="655"/>
      <c r="C35" s="655"/>
    </row>
    <row r="36" spans="1:3" x14ac:dyDescent="0.2">
      <c r="A36" s="655"/>
      <c r="B36" s="655"/>
      <c r="C36" s="655"/>
    </row>
  </sheetData>
  <sheetProtection algorithmName="SHA-512" hashValue="Fx4JI337jUJRqgbdbhN2hYsNq0+TtTnvdkd3tyrpPFcMblxiZ7F0gj4TEh12k2oQmAM/4etfOEKk+AXD9ANk4g==" saltValue="WO72QDW3uU3kpSpaoIi3DQ==" spinCount="100000" sheet="1" objects="1" scenarios="1" formatCells="0" formatRows="0" selectLockedCells="1"/>
  <mergeCells count="1">
    <mergeCell ref="A1:B1"/>
  </mergeCells>
  <printOptions horizontalCentered="1"/>
  <pageMargins left="0.25" right="0.25" top="0.5" bottom="0.5" header="0.3" footer="0.3"/>
  <pageSetup scale="95" firstPageNumber="2" orientation="landscape" useFirstPageNumber="1" r:id="rId1"/>
  <headerFooter>
    <oddFooter>&amp;C&amp;"Arial,Regular"&amp;8&amp;P&amp;R&amp;"+,Italic"&amp;8&amp;F, &amp;A,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O64"/>
  <sheetViews>
    <sheetView showGridLines="0" showRuler="0" view="pageBreakPreview" zoomScaleNormal="110" zoomScaleSheetLayoutView="100" zoomScalePageLayoutView="110" workbookViewId="0">
      <selection activeCell="K26" sqref="K26:K27"/>
    </sheetView>
  </sheetViews>
  <sheetFormatPr defaultColWidth="10.75" defaultRowHeight="12" customHeight="1" x14ac:dyDescent="0.2"/>
  <cols>
    <col min="1" max="2" width="7.5" style="3" customWidth="1"/>
    <col min="3" max="5" width="7.875" style="3" customWidth="1"/>
    <col min="6" max="6" width="7.75" style="3" customWidth="1"/>
    <col min="7" max="7" width="7.375" style="3" customWidth="1"/>
    <col min="8" max="8" width="7.5" style="3" customWidth="1"/>
    <col min="9" max="9" width="7.75" style="3" customWidth="1"/>
    <col min="10" max="10" width="7.875" style="3" customWidth="1"/>
    <col min="11" max="11" width="7.375" style="3" customWidth="1"/>
    <col min="12" max="12" width="7.875" style="3" customWidth="1"/>
    <col min="13" max="13" width="4.875" style="3" customWidth="1"/>
    <col min="14" max="16384" width="10.75" style="3"/>
  </cols>
  <sheetData>
    <row r="1" spans="1:12" s="85" customFormat="1" ht="21.95" customHeight="1" x14ac:dyDescent="0.2">
      <c r="A1" s="745" t="s">
        <v>351</v>
      </c>
      <c r="B1" s="745"/>
      <c r="C1" s="745"/>
      <c r="D1" s="745"/>
      <c r="E1" s="745"/>
      <c r="F1" s="745"/>
      <c r="G1" s="854"/>
      <c r="H1" s="854"/>
      <c r="I1" s="854"/>
      <c r="J1" s="854"/>
      <c r="K1" s="854"/>
      <c r="L1" s="854"/>
    </row>
    <row r="2" spans="1:12" s="70" customFormat="1" ht="9.9499999999999993" customHeight="1" x14ac:dyDescent="0.2">
      <c r="A2" s="746"/>
      <c r="B2" s="746"/>
      <c r="C2" s="746"/>
      <c r="D2" s="746"/>
      <c r="E2" s="746"/>
      <c r="F2" s="746"/>
      <c r="G2" s="746"/>
      <c r="H2" s="746"/>
      <c r="I2" s="746"/>
      <c r="J2" s="746"/>
      <c r="K2" s="746"/>
      <c r="L2" s="746"/>
    </row>
    <row r="3" spans="1:12" s="6" customFormat="1" ht="14.1" customHeight="1" x14ac:dyDescent="0.2">
      <c r="A3" s="706" t="s">
        <v>175</v>
      </c>
      <c r="B3" s="706"/>
      <c r="C3" s="706"/>
      <c r="D3" s="706"/>
      <c r="E3" s="706"/>
      <c r="F3" s="706"/>
      <c r="G3" s="706"/>
      <c r="H3" s="706"/>
      <c r="I3" s="706"/>
      <c r="J3" s="706"/>
      <c r="K3" s="706"/>
      <c r="L3" s="706"/>
    </row>
    <row r="4" spans="1:12" s="4" customFormat="1" ht="6" customHeight="1" x14ac:dyDescent="0.2">
      <c r="A4" s="844"/>
      <c r="B4" s="844"/>
      <c r="C4" s="844"/>
      <c r="D4" s="844"/>
      <c r="E4" s="844"/>
      <c r="F4" s="844"/>
      <c r="G4" s="844"/>
      <c r="H4" s="844"/>
      <c r="I4" s="844"/>
      <c r="J4" s="844"/>
      <c r="K4" s="844"/>
      <c r="L4" s="844"/>
    </row>
    <row r="5" spans="1:12" ht="14.1" customHeight="1" x14ac:dyDescent="0.2">
      <c r="A5" s="749" t="s">
        <v>703</v>
      </c>
      <c r="B5" s="847"/>
      <c r="C5" s="587" t="s">
        <v>9</v>
      </c>
      <c r="D5" s="323"/>
      <c r="E5" s="587" t="s">
        <v>7</v>
      </c>
      <c r="F5" s="323"/>
      <c r="G5" s="855" t="s">
        <v>709</v>
      </c>
      <c r="H5" s="855"/>
      <c r="I5" s="587" t="s">
        <v>9</v>
      </c>
      <c r="J5" s="323"/>
      <c r="K5" s="587" t="s">
        <v>7</v>
      </c>
      <c r="L5" s="324"/>
    </row>
    <row r="6" spans="1:12" ht="14.1" customHeight="1" x14ac:dyDescent="0.2">
      <c r="A6" s="749" t="s">
        <v>704</v>
      </c>
      <c r="B6" s="847"/>
      <c r="C6" s="848"/>
      <c r="D6" s="848"/>
      <c r="E6" s="848"/>
      <c r="F6" s="848"/>
      <c r="G6" s="848"/>
      <c r="H6" s="848"/>
      <c r="I6" s="857"/>
      <c r="J6" s="857"/>
      <c r="K6" s="857"/>
      <c r="L6" s="858"/>
    </row>
    <row r="7" spans="1:12" ht="14.1" customHeight="1" x14ac:dyDescent="0.2">
      <c r="A7" s="749" t="s">
        <v>705</v>
      </c>
      <c r="B7" s="856"/>
      <c r="C7" s="845"/>
      <c r="D7" s="845"/>
      <c r="E7" s="845"/>
      <c r="F7" s="845"/>
      <c r="G7" s="845"/>
      <c r="H7" s="96" t="s">
        <v>720</v>
      </c>
      <c r="I7" s="845"/>
      <c r="J7" s="845"/>
      <c r="K7" s="97" t="s">
        <v>8</v>
      </c>
      <c r="L7" s="208" t="s">
        <v>352</v>
      </c>
    </row>
    <row r="8" spans="1:12" ht="14.1" customHeight="1" x14ac:dyDescent="0.2">
      <c r="A8" s="749" t="s">
        <v>706</v>
      </c>
      <c r="B8" s="847"/>
      <c r="C8" s="845"/>
      <c r="D8" s="845"/>
      <c r="E8" s="178" t="s">
        <v>719</v>
      </c>
      <c r="F8" s="852"/>
      <c r="G8" s="846"/>
      <c r="H8" s="753" t="s">
        <v>721</v>
      </c>
      <c r="I8" s="753"/>
      <c r="J8" s="861"/>
      <c r="K8" s="861"/>
      <c r="L8" s="862"/>
    </row>
    <row r="9" spans="1:12" ht="14.1" customHeight="1" x14ac:dyDescent="0.2">
      <c r="A9" s="749" t="s">
        <v>707</v>
      </c>
      <c r="B9" s="847"/>
      <c r="C9" s="848"/>
      <c r="D9" s="848"/>
      <c r="E9" s="848"/>
      <c r="F9" s="848"/>
      <c r="G9" s="848"/>
      <c r="H9" s="848"/>
      <c r="I9" s="848"/>
      <c r="J9" s="240" t="s">
        <v>722</v>
      </c>
      <c r="K9" s="848"/>
      <c r="L9" s="851"/>
    </row>
    <row r="10" spans="1:12" ht="14.1" customHeight="1" x14ac:dyDescent="0.2">
      <c r="A10" s="749" t="s">
        <v>708</v>
      </c>
      <c r="B10" s="847"/>
      <c r="C10" s="848"/>
      <c r="D10" s="848"/>
      <c r="E10" s="849" t="s">
        <v>723</v>
      </c>
      <c r="F10" s="849"/>
      <c r="G10" s="845"/>
      <c r="H10" s="845"/>
      <c r="I10" s="845"/>
      <c r="J10" s="845"/>
      <c r="K10" s="845"/>
      <c r="L10" s="850"/>
    </row>
    <row r="11" spans="1:12" s="604" customFormat="1" ht="14.1" hidden="1" customHeight="1" x14ac:dyDescent="0.2">
      <c r="A11" s="602" t="s">
        <v>729</v>
      </c>
      <c r="B11" s="602"/>
      <c r="C11" s="852"/>
      <c r="D11" s="852"/>
      <c r="E11" s="609" t="s">
        <v>732</v>
      </c>
      <c r="F11" s="607" t="str">
        <f>IF(OR(J8=4, J8=5, J8=6.01,J8=6.02,J8=9,J8=16,J8=21,J8=154,J8=155.02,J8=129, J8=22,J8=23,J8=24,J8=26,J8=27,J8=29,J8=30.02,J8=144.02,J8=145.01,J8=145.02,J8=149.03,J8=409,J8=413,J8=504.06,J8=518.02), "Yes", "No")</f>
        <v>No</v>
      </c>
      <c r="G11" s="609" t="s">
        <v>733</v>
      </c>
      <c r="H11" s="607" t="str">
        <f>IF(OR(C8=19707, C8=19730, C8=19734, C8=19934, C8=19930, C8=19967, C8=19958, C8=19970), "Yes", "No")</f>
        <v>No</v>
      </c>
      <c r="I11" s="853" t="s">
        <v>734</v>
      </c>
      <c r="J11" s="853"/>
      <c r="K11" s="607" t="str">
        <f>IF(OR(J8=6.01,J8=6.02,J8=21,J8=19.02,J8=155.02,J8=29, J8=28,J8=30.02,J8=144.02,J8=101.01,J8=101.04,J8=107.02,J8=129,J8=158.02,J8=402.01,J8=413,J8=425,J8=433, J8=504.06,J8=504.01,J8=504.05,J8=505.03,J8=518.02), "Yes", "No")</f>
        <v>No</v>
      </c>
      <c r="L11" s="607"/>
    </row>
    <row r="12" spans="1:12" ht="12" customHeight="1" x14ac:dyDescent="0.2">
      <c r="A12" s="842"/>
      <c r="B12" s="842"/>
      <c r="C12" s="842"/>
      <c r="D12" s="842"/>
      <c r="E12" s="842"/>
      <c r="F12" s="842"/>
      <c r="G12" s="842"/>
      <c r="H12" s="842"/>
      <c r="I12" s="842"/>
      <c r="J12" s="842"/>
      <c r="K12" s="842"/>
      <c r="L12" s="842"/>
    </row>
    <row r="13" spans="1:12" s="6" customFormat="1" ht="14.1" customHeight="1" x14ac:dyDescent="0.2">
      <c r="A13" s="706" t="s">
        <v>174</v>
      </c>
      <c r="B13" s="706"/>
      <c r="C13" s="706"/>
      <c r="D13" s="706"/>
      <c r="E13" s="706"/>
      <c r="F13" s="706"/>
      <c r="G13" s="706"/>
      <c r="H13" s="706"/>
      <c r="I13" s="706"/>
      <c r="J13" s="706"/>
      <c r="K13" s="706"/>
      <c r="L13" s="706"/>
    </row>
    <row r="14" spans="1:12" ht="6" customHeight="1" x14ac:dyDescent="0.2">
      <c r="A14" s="844"/>
      <c r="B14" s="844"/>
      <c r="C14" s="844"/>
      <c r="D14" s="844"/>
      <c r="E14" s="844"/>
      <c r="F14" s="844"/>
      <c r="G14" s="844"/>
      <c r="H14" s="844"/>
      <c r="I14" s="844"/>
      <c r="J14" s="844"/>
      <c r="K14" s="844"/>
      <c r="L14" s="844"/>
    </row>
    <row r="15" spans="1:12" ht="14.1" customHeight="1" x14ac:dyDescent="0.2">
      <c r="A15" s="749" t="s">
        <v>710</v>
      </c>
      <c r="B15" s="750"/>
      <c r="C15" s="845"/>
      <c r="D15" s="845"/>
      <c r="E15" s="845"/>
      <c r="F15" s="845"/>
      <c r="G15" s="845"/>
      <c r="H15" s="845"/>
      <c r="I15" s="845"/>
      <c r="J15" s="845"/>
      <c r="K15" s="845"/>
      <c r="L15" s="850"/>
    </row>
    <row r="16" spans="1:12" ht="14.1" customHeight="1" x14ac:dyDescent="0.2">
      <c r="A16" s="749" t="s">
        <v>711</v>
      </c>
      <c r="B16" s="856"/>
      <c r="C16" s="845"/>
      <c r="D16" s="845"/>
      <c r="E16" s="845"/>
      <c r="F16" s="845"/>
      <c r="G16" s="845"/>
      <c r="H16" s="845"/>
      <c r="I16" s="845"/>
      <c r="J16" s="845"/>
      <c r="K16" s="845"/>
      <c r="L16" s="850"/>
    </row>
    <row r="17" spans="1:14" ht="14.1" customHeight="1" x14ac:dyDescent="0.2">
      <c r="A17" s="198" t="s">
        <v>712</v>
      </c>
      <c r="B17" s="845"/>
      <c r="C17" s="846"/>
      <c r="D17" s="846"/>
      <c r="E17" s="178" t="s">
        <v>713</v>
      </c>
      <c r="F17" s="435"/>
      <c r="G17" s="178" t="s">
        <v>714</v>
      </c>
      <c r="H17" s="859"/>
      <c r="I17" s="860"/>
      <c r="J17" s="178"/>
      <c r="K17" s="756"/>
      <c r="L17" s="863"/>
    </row>
    <row r="18" spans="1:14" ht="13.5" customHeight="1" x14ac:dyDescent="0.2">
      <c r="A18" s="749" t="s">
        <v>715</v>
      </c>
      <c r="B18" s="750"/>
      <c r="C18" s="845"/>
      <c r="D18" s="845"/>
      <c r="E18" s="845"/>
      <c r="F18" s="845"/>
      <c r="G18" s="845"/>
      <c r="H18" s="845"/>
      <c r="I18" s="436" t="s">
        <v>717</v>
      </c>
      <c r="J18" s="864"/>
      <c r="K18" s="864"/>
      <c r="L18" s="865"/>
    </row>
    <row r="19" spans="1:14" ht="13.5" customHeight="1" x14ac:dyDescent="0.2">
      <c r="A19" s="749" t="s">
        <v>716</v>
      </c>
      <c r="B19" s="856"/>
      <c r="C19" s="845"/>
      <c r="D19" s="845"/>
      <c r="E19" s="845"/>
      <c r="F19" s="845"/>
      <c r="G19" s="845"/>
      <c r="H19" s="845"/>
      <c r="I19" s="587" t="s">
        <v>718</v>
      </c>
      <c r="J19" s="845"/>
      <c r="K19" s="845"/>
      <c r="L19" s="850"/>
    </row>
    <row r="20" spans="1:14" ht="12" customHeight="1" x14ac:dyDescent="0.2">
      <c r="A20" s="842"/>
      <c r="B20" s="842"/>
      <c r="C20" s="842"/>
      <c r="D20" s="842"/>
      <c r="E20" s="842"/>
      <c r="F20" s="842"/>
      <c r="G20" s="842"/>
      <c r="H20" s="842"/>
      <c r="I20" s="842"/>
      <c r="J20" s="842"/>
      <c r="K20" s="842"/>
      <c r="L20" s="842"/>
    </row>
    <row r="21" spans="1:14" s="6" customFormat="1" ht="14.1" customHeight="1" x14ac:dyDescent="0.2">
      <c r="A21" s="706" t="s">
        <v>738</v>
      </c>
      <c r="B21" s="706"/>
      <c r="C21" s="706"/>
      <c r="D21" s="706"/>
      <c r="E21" s="706"/>
      <c r="F21" s="706"/>
      <c r="G21" s="706"/>
      <c r="H21" s="706"/>
      <c r="I21" s="706"/>
      <c r="J21" s="706"/>
      <c r="K21" s="706"/>
      <c r="L21" s="706"/>
    </row>
    <row r="22" spans="1:14" s="4" customFormat="1" ht="6" customHeight="1" x14ac:dyDescent="0.2">
      <c r="A22" s="706"/>
      <c r="B22" s="706"/>
      <c r="C22" s="706"/>
      <c r="D22" s="706"/>
      <c r="E22" s="706"/>
      <c r="F22" s="706"/>
      <c r="G22" s="706"/>
      <c r="H22" s="706"/>
      <c r="I22" s="706"/>
      <c r="J22" s="706"/>
      <c r="K22" s="706"/>
      <c r="L22" s="706"/>
    </row>
    <row r="23" spans="1:14" ht="14.1" customHeight="1" x14ac:dyDescent="0.2">
      <c r="A23" s="765" t="s">
        <v>198</v>
      </c>
      <c r="B23" s="773"/>
      <c r="C23" s="763" t="s">
        <v>282</v>
      </c>
      <c r="D23" s="763" t="s">
        <v>283</v>
      </c>
      <c r="E23" s="763" t="s">
        <v>284</v>
      </c>
      <c r="F23" s="763" t="s">
        <v>285</v>
      </c>
      <c r="G23" s="763" t="s">
        <v>727</v>
      </c>
      <c r="H23" s="763" t="s">
        <v>742</v>
      </c>
      <c r="I23" s="763" t="s">
        <v>5</v>
      </c>
      <c r="J23" s="772" t="s">
        <v>120</v>
      </c>
      <c r="K23" s="763" t="s">
        <v>768</v>
      </c>
      <c r="L23" s="843" t="s">
        <v>767</v>
      </c>
      <c r="N23" s="654"/>
    </row>
    <row r="24" spans="1:14" ht="14.1" customHeight="1" x14ac:dyDescent="0.2">
      <c r="A24" s="774"/>
      <c r="B24" s="775"/>
      <c r="C24" s="771"/>
      <c r="D24" s="771"/>
      <c r="E24" s="771"/>
      <c r="F24" s="771"/>
      <c r="G24" s="771"/>
      <c r="H24" s="771"/>
      <c r="I24" s="764"/>
      <c r="J24" s="764"/>
      <c r="K24" s="880"/>
      <c r="L24" s="843"/>
      <c r="N24" s="654"/>
    </row>
    <row r="25" spans="1:14" ht="14.1" customHeight="1" x14ac:dyDescent="0.2">
      <c r="A25" s="769" t="s">
        <v>280</v>
      </c>
      <c r="B25" s="770"/>
      <c r="C25" s="623">
        <v>0</v>
      </c>
      <c r="D25" s="623">
        <v>0</v>
      </c>
      <c r="E25" s="623">
        <v>0</v>
      </c>
      <c r="F25" s="623">
        <v>0</v>
      </c>
      <c r="G25" s="623">
        <v>0</v>
      </c>
      <c r="H25" s="623">
        <v>0</v>
      </c>
      <c r="I25" s="623">
        <v>0</v>
      </c>
      <c r="J25" s="658">
        <f t="shared" ref="J25:J30" si="0">SUM(C25:I25)</f>
        <v>0</v>
      </c>
      <c r="K25" s="771"/>
      <c r="L25" s="843"/>
      <c r="N25" s="654"/>
    </row>
    <row r="26" spans="1:14" s="634" customFormat="1" ht="14.1" customHeight="1" x14ac:dyDescent="0.2">
      <c r="A26" s="681" t="s">
        <v>193</v>
      </c>
      <c r="B26" s="683"/>
      <c r="C26" s="623">
        <v>0</v>
      </c>
      <c r="D26" s="623">
        <v>0</v>
      </c>
      <c r="E26" s="623">
        <v>0</v>
      </c>
      <c r="F26" s="623">
        <v>0</v>
      </c>
      <c r="G26" s="623">
        <v>0</v>
      </c>
      <c r="H26" s="623">
        <v>0</v>
      </c>
      <c r="I26" s="623">
        <v>0</v>
      </c>
      <c r="J26" s="658">
        <f t="shared" si="0"/>
        <v>0</v>
      </c>
      <c r="K26" s="874">
        <f>C31+C43</f>
        <v>0</v>
      </c>
      <c r="L26" s="876">
        <f>IF(K26=0,0,(K26/(J31+J43)))</f>
        <v>0</v>
      </c>
      <c r="N26" s="654"/>
    </row>
    <row r="27" spans="1:14" s="634" customFormat="1" ht="14.1" customHeight="1" x14ac:dyDescent="0.2">
      <c r="A27" s="617" t="s">
        <v>194</v>
      </c>
      <c r="B27" s="618"/>
      <c r="C27" s="623">
        <v>0</v>
      </c>
      <c r="D27" s="623">
        <v>0</v>
      </c>
      <c r="E27" s="623">
        <v>0</v>
      </c>
      <c r="F27" s="623">
        <v>0</v>
      </c>
      <c r="G27" s="623">
        <v>0</v>
      </c>
      <c r="H27" s="623">
        <v>0</v>
      </c>
      <c r="I27" s="623">
        <v>0</v>
      </c>
      <c r="J27" s="658">
        <f t="shared" si="0"/>
        <v>0</v>
      </c>
      <c r="K27" s="875"/>
      <c r="L27" s="877"/>
      <c r="N27" s="654"/>
    </row>
    <row r="28" spans="1:14" s="634" customFormat="1" ht="14.1" customHeight="1" x14ac:dyDescent="0.2">
      <c r="A28" s="681" t="s">
        <v>195</v>
      </c>
      <c r="B28" s="683"/>
      <c r="C28" s="623">
        <v>0</v>
      </c>
      <c r="D28" s="623">
        <v>0</v>
      </c>
      <c r="E28" s="623">
        <v>0</v>
      </c>
      <c r="F28" s="623">
        <v>0</v>
      </c>
      <c r="G28" s="623">
        <v>0</v>
      </c>
      <c r="H28" s="623">
        <v>0</v>
      </c>
      <c r="I28" s="623">
        <v>0</v>
      </c>
      <c r="J28" s="658">
        <f t="shared" si="0"/>
        <v>0</v>
      </c>
      <c r="L28" s="654"/>
      <c r="N28" s="654"/>
    </row>
    <row r="29" spans="1:14" s="634" customFormat="1" ht="14.1" customHeight="1" x14ac:dyDescent="0.2">
      <c r="A29" s="681" t="s">
        <v>196</v>
      </c>
      <c r="B29" s="683"/>
      <c r="C29" s="623">
        <v>0</v>
      </c>
      <c r="D29" s="623">
        <v>0</v>
      </c>
      <c r="E29" s="623">
        <v>0</v>
      </c>
      <c r="F29" s="623">
        <v>0</v>
      </c>
      <c r="G29" s="623">
        <v>0</v>
      </c>
      <c r="H29" s="623">
        <v>0</v>
      </c>
      <c r="I29" s="623">
        <v>0</v>
      </c>
      <c r="J29" s="658">
        <f t="shared" si="0"/>
        <v>0</v>
      </c>
      <c r="L29" s="654"/>
    </row>
    <row r="30" spans="1:14" ht="14.1" customHeight="1" x14ac:dyDescent="0.2">
      <c r="A30" s="681" t="s">
        <v>583</v>
      </c>
      <c r="B30" s="683"/>
      <c r="C30" s="623">
        <v>0</v>
      </c>
      <c r="D30" s="623">
        <v>0</v>
      </c>
      <c r="E30" s="623">
        <v>0</v>
      </c>
      <c r="F30" s="623">
        <v>0</v>
      </c>
      <c r="G30" s="623">
        <v>0</v>
      </c>
      <c r="H30" s="623">
        <v>0</v>
      </c>
      <c r="I30" s="623">
        <v>0</v>
      </c>
      <c r="J30" s="658">
        <f t="shared" si="0"/>
        <v>0</v>
      </c>
      <c r="L30" s="654"/>
    </row>
    <row r="31" spans="1:14" s="4" customFormat="1" ht="14.1" customHeight="1" x14ac:dyDescent="0.2">
      <c r="A31" s="878" t="s">
        <v>740</v>
      </c>
      <c r="B31" s="879"/>
      <c r="C31" s="224">
        <f t="shared" ref="C31:G31" si="1">SUM(C25:C30)</f>
        <v>0</v>
      </c>
      <c r="D31" s="224">
        <f t="shared" si="1"/>
        <v>0</v>
      </c>
      <c r="E31" s="224">
        <f t="shared" si="1"/>
        <v>0</v>
      </c>
      <c r="F31" s="224">
        <f t="shared" si="1"/>
        <v>0</v>
      </c>
      <c r="G31" s="224">
        <f t="shared" si="1"/>
        <v>0</v>
      </c>
      <c r="H31" s="224">
        <f t="shared" ref="H31" si="2">SUM(H25:H30)</f>
        <v>0</v>
      </c>
      <c r="I31" s="224">
        <f t="shared" ref="I31" si="3">SUM(I25:I30)</f>
        <v>0</v>
      </c>
      <c r="J31" s="224">
        <f>SUM(J25:J30)</f>
        <v>0</v>
      </c>
    </row>
    <row r="32" spans="1:14" s="17" customFormat="1" ht="14.1" customHeight="1" x14ac:dyDescent="0.2">
      <c r="A32" s="200"/>
      <c r="B32" s="200"/>
      <c r="C32" s="210"/>
      <c r="D32" s="210"/>
      <c r="E32" s="210"/>
      <c r="F32" s="210"/>
      <c r="G32" s="210"/>
      <c r="H32" s="210"/>
      <c r="I32" s="210"/>
      <c r="J32" s="212"/>
    </row>
    <row r="33" spans="1:15" s="629" customFormat="1" ht="14.1" customHeight="1" x14ac:dyDescent="0.2">
      <c r="A33" s="706" t="s">
        <v>739</v>
      </c>
      <c r="B33" s="706"/>
      <c r="C33" s="706"/>
      <c r="D33" s="706"/>
      <c r="E33" s="706"/>
      <c r="F33" s="706"/>
      <c r="G33" s="706"/>
      <c r="H33" s="706"/>
      <c r="I33" s="706"/>
      <c r="J33" s="706"/>
      <c r="K33" s="706"/>
      <c r="L33" s="706"/>
    </row>
    <row r="34" spans="1:15" s="629" customFormat="1" ht="6" customHeight="1" x14ac:dyDescent="0.2">
      <c r="A34" s="656"/>
      <c r="B34" s="656"/>
      <c r="C34" s="657"/>
      <c r="D34" s="657"/>
      <c r="E34" s="657"/>
      <c r="F34" s="657"/>
      <c r="G34" s="657"/>
      <c r="H34" s="657"/>
      <c r="I34" s="657"/>
      <c r="J34" s="212"/>
    </row>
    <row r="35" spans="1:15" s="4" customFormat="1" ht="14.1" customHeight="1" x14ac:dyDescent="0.2">
      <c r="A35" s="765" t="s">
        <v>198</v>
      </c>
      <c r="B35" s="773"/>
      <c r="C35" s="763" t="s">
        <v>282</v>
      </c>
      <c r="D35" s="763" t="s">
        <v>283</v>
      </c>
      <c r="E35" s="763" t="s">
        <v>284</v>
      </c>
      <c r="F35" s="763" t="s">
        <v>285</v>
      </c>
      <c r="G35" s="763" t="s">
        <v>727</v>
      </c>
      <c r="H35" s="763" t="s">
        <v>742</v>
      </c>
      <c r="I35" s="763" t="s">
        <v>5</v>
      </c>
      <c r="J35" s="772" t="s">
        <v>120</v>
      </c>
      <c r="K35" s="870" t="s">
        <v>599</v>
      </c>
      <c r="L35" s="870" t="s">
        <v>616</v>
      </c>
      <c r="O35" s="629"/>
    </row>
    <row r="36" spans="1:15" s="4" customFormat="1" ht="14.1" customHeight="1" x14ac:dyDescent="0.2">
      <c r="A36" s="774"/>
      <c r="B36" s="775"/>
      <c r="C36" s="771"/>
      <c r="D36" s="771"/>
      <c r="E36" s="771"/>
      <c r="F36" s="771"/>
      <c r="G36" s="771"/>
      <c r="H36" s="771"/>
      <c r="I36" s="764"/>
      <c r="J36" s="764"/>
      <c r="K36" s="871"/>
      <c r="L36" s="871"/>
      <c r="O36" s="629"/>
    </row>
    <row r="37" spans="1:15" s="4" customFormat="1" ht="14.1" customHeight="1" x14ac:dyDescent="0.2">
      <c r="A37" s="769" t="s">
        <v>280</v>
      </c>
      <c r="B37" s="770"/>
      <c r="C37" s="623">
        <v>0</v>
      </c>
      <c r="D37" s="623">
        <v>0</v>
      </c>
      <c r="E37" s="623">
        <v>0</v>
      </c>
      <c r="F37" s="623">
        <v>0</v>
      </c>
      <c r="G37" s="623">
        <v>0</v>
      </c>
      <c r="H37" s="623">
        <v>0</v>
      </c>
      <c r="I37" s="623">
        <v>0</v>
      </c>
      <c r="J37" s="140">
        <f t="shared" ref="J37:J42" si="4">SUM(B37:I37)</f>
        <v>0</v>
      </c>
      <c r="K37" s="872"/>
      <c r="L37" s="872"/>
      <c r="O37" s="629"/>
    </row>
    <row r="38" spans="1:15" s="4" customFormat="1" ht="14.1" customHeight="1" x14ac:dyDescent="0.2">
      <c r="A38" s="681" t="s">
        <v>193</v>
      </c>
      <c r="B38" s="683"/>
      <c r="C38" s="623">
        <v>0</v>
      </c>
      <c r="D38" s="623">
        <v>0</v>
      </c>
      <c r="E38" s="623">
        <v>0</v>
      </c>
      <c r="F38" s="623">
        <v>0</v>
      </c>
      <c r="G38" s="623">
        <v>0</v>
      </c>
      <c r="H38" s="623">
        <v>0</v>
      </c>
      <c r="I38" s="623">
        <v>0</v>
      </c>
      <c r="J38" s="140">
        <f t="shared" si="4"/>
        <v>0</v>
      </c>
      <c r="K38" s="421">
        <v>0</v>
      </c>
      <c r="L38" s="421">
        <v>0</v>
      </c>
      <c r="O38" s="629"/>
    </row>
    <row r="39" spans="1:15" s="4" customFormat="1" ht="14.1" customHeight="1" x14ac:dyDescent="0.2">
      <c r="A39" s="617" t="s">
        <v>194</v>
      </c>
      <c r="B39" s="618"/>
      <c r="C39" s="623">
        <v>0</v>
      </c>
      <c r="D39" s="623">
        <v>0</v>
      </c>
      <c r="E39" s="623">
        <v>0</v>
      </c>
      <c r="F39" s="623">
        <v>0</v>
      </c>
      <c r="G39" s="623">
        <v>0</v>
      </c>
      <c r="H39" s="623">
        <v>0</v>
      </c>
      <c r="I39" s="623">
        <v>0</v>
      </c>
      <c r="J39" s="140">
        <f t="shared" si="4"/>
        <v>0</v>
      </c>
      <c r="K39" s="420">
        <f>IFERROR(K38/K26,0)</f>
        <v>0</v>
      </c>
      <c r="L39" s="420">
        <f>IFERROR(L38/K26,0)</f>
        <v>0</v>
      </c>
      <c r="O39" s="629"/>
    </row>
    <row r="40" spans="1:15" s="4" customFormat="1" ht="14.1" customHeight="1" x14ac:dyDescent="0.2">
      <c r="A40" s="681" t="s">
        <v>195</v>
      </c>
      <c r="B40" s="683"/>
      <c r="C40" s="623">
        <v>0</v>
      </c>
      <c r="D40" s="623">
        <v>0</v>
      </c>
      <c r="E40" s="623">
        <v>0</v>
      </c>
      <c r="F40" s="623">
        <v>0</v>
      </c>
      <c r="G40" s="623">
        <v>0</v>
      </c>
      <c r="H40" s="623">
        <v>0</v>
      </c>
      <c r="I40" s="623">
        <v>0</v>
      </c>
      <c r="J40" s="140">
        <f t="shared" si="4"/>
        <v>0</v>
      </c>
      <c r="K40" s="605"/>
      <c r="O40" s="629"/>
    </row>
    <row r="41" spans="1:15" s="4" customFormat="1" ht="14.1" customHeight="1" x14ac:dyDescent="0.2">
      <c r="A41" s="681" t="s">
        <v>196</v>
      </c>
      <c r="B41" s="683"/>
      <c r="C41" s="623">
        <v>0</v>
      </c>
      <c r="D41" s="623">
        <v>0</v>
      </c>
      <c r="E41" s="623">
        <v>0</v>
      </c>
      <c r="F41" s="623">
        <v>0</v>
      </c>
      <c r="G41" s="623">
        <v>0</v>
      </c>
      <c r="H41" s="623">
        <v>0</v>
      </c>
      <c r="I41" s="623">
        <v>0</v>
      </c>
      <c r="J41" s="140">
        <f t="shared" si="4"/>
        <v>0</v>
      </c>
      <c r="K41" s="605"/>
      <c r="O41" s="629"/>
    </row>
    <row r="42" spans="1:15" s="4" customFormat="1" ht="14.1" customHeight="1" x14ac:dyDescent="0.2">
      <c r="A42" s="681" t="s">
        <v>583</v>
      </c>
      <c r="B42" s="683"/>
      <c r="C42" s="623">
        <v>0</v>
      </c>
      <c r="D42" s="623">
        <v>0</v>
      </c>
      <c r="E42" s="623">
        <v>0</v>
      </c>
      <c r="F42" s="623">
        <v>0</v>
      </c>
      <c r="G42" s="623">
        <v>0</v>
      </c>
      <c r="H42" s="623">
        <v>0</v>
      </c>
      <c r="I42" s="623">
        <v>0</v>
      </c>
      <c r="J42" s="140">
        <f t="shared" si="4"/>
        <v>0</v>
      </c>
      <c r="K42" s="605"/>
      <c r="O42" s="629"/>
    </row>
    <row r="43" spans="1:15" s="4" customFormat="1" ht="14.1" customHeight="1" x14ac:dyDescent="0.2">
      <c r="A43" s="686" t="s">
        <v>741</v>
      </c>
      <c r="B43" s="867"/>
      <c r="C43" s="141">
        <f>SUM(C37:C42)</f>
        <v>0</v>
      </c>
      <c r="D43" s="141">
        <f t="shared" ref="D43:G43" si="5">SUM(D37:D42)</f>
        <v>0</v>
      </c>
      <c r="E43" s="141">
        <f t="shared" si="5"/>
        <v>0</v>
      </c>
      <c r="F43" s="141">
        <f t="shared" si="5"/>
        <v>0</v>
      </c>
      <c r="G43" s="141">
        <f t="shared" si="5"/>
        <v>0</v>
      </c>
      <c r="H43" s="141">
        <f t="shared" ref="H43" si="6">SUM(H37:H42)</f>
        <v>0</v>
      </c>
      <c r="I43" s="141">
        <f t="shared" ref="I43" si="7">SUM(I37:I42)</f>
        <v>0</v>
      </c>
      <c r="J43" s="141">
        <f>SUM(J37:J42)</f>
        <v>0</v>
      </c>
      <c r="K43" s="605"/>
      <c r="O43" s="629"/>
    </row>
    <row r="44" spans="1:15" s="4" customFormat="1" ht="8.25" hidden="1" customHeight="1" x14ac:dyDescent="0.2">
      <c r="A44" s="225"/>
      <c r="B44" s="226"/>
      <c r="C44" s="227"/>
      <c r="D44" s="227"/>
      <c r="E44" s="227"/>
      <c r="F44" s="227"/>
      <c r="G44" s="227"/>
      <c r="H44" s="227"/>
      <c r="I44" s="227"/>
      <c r="J44" s="211"/>
      <c r="K44" s="605"/>
      <c r="O44" s="629"/>
    </row>
    <row r="45" spans="1:15" s="409" customFormat="1" ht="14.25" hidden="1" customHeight="1" x14ac:dyDescent="0.2">
      <c r="A45" s="457" t="s">
        <v>332</v>
      </c>
      <c r="B45" s="458"/>
      <c r="C45" s="411"/>
      <c r="D45" s="362">
        <f>D43</f>
        <v>0</v>
      </c>
      <c r="E45" s="362">
        <f t="shared" ref="E45:G45" si="8">E43</f>
        <v>0</v>
      </c>
      <c r="F45" s="362">
        <f t="shared" si="8"/>
        <v>0</v>
      </c>
      <c r="G45" s="362">
        <f t="shared" si="8"/>
        <v>0</v>
      </c>
      <c r="H45" s="362">
        <f>IF(C11="Income Average", I43,0)</f>
        <v>0</v>
      </c>
      <c r="I45" s="411"/>
      <c r="J45" s="211"/>
      <c r="O45" s="629"/>
    </row>
    <row r="46" spans="1:15" s="4" customFormat="1" ht="14.1" hidden="1" customHeight="1" x14ac:dyDescent="0.2">
      <c r="A46" s="454" t="s">
        <v>585</v>
      </c>
      <c r="B46" s="455"/>
      <c r="C46" s="411"/>
      <c r="D46" s="362">
        <f>D43</f>
        <v>0</v>
      </c>
      <c r="E46" s="362">
        <f>E43</f>
        <v>0</v>
      </c>
      <c r="F46" s="362">
        <f>F43</f>
        <v>0</v>
      </c>
      <c r="G46" s="362">
        <f>G43</f>
        <v>0</v>
      </c>
      <c r="H46" s="362">
        <f>IF(C11="Income Average", I43,0)</f>
        <v>0</v>
      </c>
      <c r="I46" s="362">
        <f>J43</f>
        <v>0</v>
      </c>
      <c r="J46" s="211"/>
      <c r="O46" s="629"/>
    </row>
    <row r="47" spans="1:15" s="4" customFormat="1" ht="14.1" hidden="1" customHeight="1" x14ac:dyDescent="0.2">
      <c r="A47" s="497" t="s">
        <v>631</v>
      </c>
      <c r="B47" s="456"/>
      <c r="C47" s="412"/>
      <c r="D47" s="460">
        <v>0</v>
      </c>
      <c r="E47" s="460">
        <v>0</v>
      </c>
      <c r="F47" s="460">
        <v>0</v>
      </c>
      <c r="G47" s="460">
        <v>0</v>
      </c>
      <c r="H47" s="603">
        <v>0</v>
      </c>
      <c r="I47" s="460">
        <v>0</v>
      </c>
      <c r="J47" s="211"/>
      <c r="O47" s="629"/>
    </row>
    <row r="48" spans="1:15" s="211" customFormat="1" ht="12" customHeight="1" x14ac:dyDescent="0.2">
      <c r="A48" s="33"/>
      <c r="B48" s="33"/>
      <c r="C48" s="459"/>
      <c r="D48" s="459"/>
      <c r="E48" s="459"/>
      <c r="F48" s="459"/>
      <c r="G48" s="459"/>
      <c r="H48" s="459"/>
      <c r="I48" s="295"/>
      <c r="O48" s="629"/>
    </row>
    <row r="49" spans="1:15" s="296" customFormat="1" ht="14.1" customHeight="1" x14ac:dyDescent="0.2">
      <c r="A49" s="461" t="s">
        <v>481</v>
      </c>
      <c r="B49" s="461"/>
      <c r="C49" s="461"/>
      <c r="D49" s="461"/>
      <c r="E49" s="461"/>
      <c r="F49" s="461"/>
      <c r="G49" s="461"/>
      <c r="H49" s="461"/>
      <c r="I49" s="461"/>
      <c r="J49" s="461"/>
      <c r="O49" s="629"/>
    </row>
    <row r="50" spans="1:15" s="296" customFormat="1" ht="6" customHeight="1" x14ac:dyDescent="0.2">
      <c r="A50" s="297"/>
      <c r="B50" s="297"/>
      <c r="C50" s="297"/>
      <c r="D50" s="297"/>
      <c r="E50" s="297"/>
      <c r="F50" s="297"/>
      <c r="G50" s="297"/>
      <c r="H50" s="297"/>
      <c r="I50" s="297"/>
      <c r="J50" s="297"/>
      <c r="L50" s="297"/>
    </row>
    <row r="51" spans="1:15" s="300" customFormat="1" ht="28.5" customHeight="1" x14ac:dyDescent="0.2">
      <c r="A51" s="868" t="s">
        <v>475</v>
      </c>
      <c r="B51" s="869"/>
      <c r="C51" s="234" t="s">
        <v>476</v>
      </c>
      <c r="D51" s="234" t="s">
        <v>477</v>
      </c>
      <c r="E51" s="298" t="s">
        <v>478</v>
      </c>
      <c r="F51" s="299"/>
      <c r="G51" s="299"/>
      <c r="H51" s="299"/>
      <c r="I51" s="299"/>
      <c r="J51" s="299"/>
      <c r="L51" s="299"/>
    </row>
    <row r="52" spans="1:15" s="4" customFormat="1" ht="14.1" customHeight="1" x14ac:dyDescent="0.2">
      <c r="A52" s="866" t="s">
        <v>471</v>
      </c>
      <c r="B52" s="866"/>
      <c r="C52" s="334"/>
      <c r="D52" s="334"/>
      <c r="E52" s="325"/>
      <c r="F52" s="206" t="s">
        <v>482</v>
      </c>
      <c r="G52" s="873"/>
      <c r="H52" s="873"/>
      <c r="I52" s="873"/>
      <c r="J52" s="212"/>
      <c r="K52" s="17"/>
      <c r="L52" s="211"/>
    </row>
    <row r="53" spans="1:15" s="4" customFormat="1" ht="14.1" customHeight="1" x14ac:dyDescent="0.2">
      <c r="A53" s="866" t="s">
        <v>472</v>
      </c>
      <c r="B53" s="866"/>
      <c r="C53" s="498"/>
      <c r="D53" s="498"/>
      <c r="E53" s="325"/>
      <c r="F53" s="206" t="s">
        <v>479</v>
      </c>
      <c r="G53" s="325"/>
      <c r="H53" s="206" t="s">
        <v>480</v>
      </c>
      <c r="I53" s="325"/>
      <c r="J53" s="212"/>
      <c r="K53" s="17"/>
      <c r="L53" s="211"/>
    </row>
    <row r="54" spans="1:15" s="4" customFormat="1" ht="14.1" customHeight="1" x14ac:dyDescent="0.2">
      <c r="A54" s="866" t="s">
        <v>473</v>
      </c>
      <c r="B54" s="866"/>
      <c r="C54" s="498"/>
      <c r="D54" s="498"/>
      <c r="E54" s="325"/>
      <c r="F54" s="242"/>
      <c r="G54" s="242"/>
      <c r="H54" s="242"/>
      <c r="I54" s="242"/>
      <c r="J54" s="212"/>
      <c r="K54" s="17"/>
      <c r="L54" s="211"/>
    </row>
    <row r="55" spans="1:15" s="4" customFormat="1" ht="14.1" customHeight="1" x14ac:dyDescent="0.2">
      <c r="A55" s="866" t="s">
        <v>474</v>
      </c>
      <c r="B55" s="866"/>
      <c r="C55" s="498"/>
      <c r="D55" s="498"/>
      <c r="E55" s="325"/>
      <c r="F55" s="242"/>
      <c r="G55" s="242"/>
      <c r="H55" s="242"/>
      <c r="I55" s="242"/>
      <c r="J55" s="212"/>
      <c r="K55" s="17"/>
      <c r="L55" s="211"/>
    </row>
    <row r="56" spans="1:15" s="4" customFormat="1" ht="6" customHeight="1" x14ac:dyDescent="0.2">
      <c r="A56" s="293"/>
      <c r="B56" s="293"/>
      <c r="C56" s="242"/>
      <c r="D56" s="242"/>
      <c r="E56" s="242"/>
      <c r="F56" s="242"/>
      <c r="G56" s="242"/>
      <c r="H56" s="242"/>
      <c r="I56" s="242"/>
      <c r="J56" s="212"/>
      <c r="K56" s="17"/>
      <c r="L56" s="211"/>
    </row>
    <row r="57" spans="1:15" s="4" customFormat="1" ht="14.1" customHeight="1" x14ac:dyDescent="0.2">
      <c r="A57" s="294" t="s">
        <v>493</v>
      </c>
      <c r="B57" s="301"/>
      <c r="C57" s="302"/>
      <c r="D57" s="302"/>
      <c r="E57" s="302"/>
      <c r="F57" s="302"/>
      <c r="G57" s="303"/>
      <c r="H57" s="304"/>
      <c r="I57" s="304"/>
      <c r="J57" s="305"/>
      <c r="K57" s="306"/>
      <c r="L57" s="307"/>
    </row>
    <row r="58" spans="1:15" s="4" customFormat="1" ht="14.1" customHeight="1" x14ac:dyDescent="0.2">
      <c r="A58" s="707" t="s">
        <v>492</v>
      </c>
      <c r="B58" s="708"/>
      <c r="C58" s="206" t="s">
        <v>487</v>
      </c>
      <c r="D58" s="206" t="s">
        <v>488</v>
      </c>
      <c r="E58" s="707" t="s">
        <v>492</v>
      </c>
      <c r="F58" s="708"/>
      <c r="G58" s="206" t="s">
        <v>487</v>
      </c>
      <c r="H58" s="206" t="s">
        <v>488</v>
      </c>
      <c r="I58" s="707" t="s">
        <v>492</v>
      </c>
      <c r="J58" s="708"/>
      <c r="K58" s="206" t="s">
        <v>487</v>
      </c>
      <c r="L58" s="206" t="s">
        <v>488</v>
      </c>
    </row>
    <row r="59" spans="1:15" s="4" customFormat="1" ht="12" customHeight="1" x14ac:dyDescent="0.2">
      <c r="A59" s="866" t="s">
        <v>483</v>
      </c>
      <c r="B59" s="866"/>
      <c r="C59" s="334"/>
      <c r="D59" s="334"/>
      <c r="E59" s="866" t="s">
        <v>489</v>
      </c>
      <c r="F59" s="866"/>
      <c r="G59" s="334"/>
      <c r="H59" s="334"/>
      <c r="I59" s="866" t="s">
        <v>58</v>
      </c>
      <c r="J59" s="866"/>
      <c r="K59" s="334"/>
      <c r="L59" s="498"/>
    </row>
    <row r="60" spans="1:15" s="4" customFormat="1" ht="12" customHeight="1" x14ac:dyDescent="0.2">
      <c r="A60" s="866" t="s">
        <v>484</v>
      </c>
      <c r="B60" s="866"/>
      <c r="C60" s="334"/>
      <c r="D60" s="334"/>
      <c r="E60" s="866" t="s">
        <v>89</v>
      </c>
      <c r="F60" s="866"/>
      <c r="G60" s="334"/>
      <c r="H60" s="334"/>
      <c r="I60" s="866" t="s">
        <v>490</v>
      </c>
      <c r="J60" s="866"/>
      <c r="K60" s="325"/>
      <c r="L60" s="334"/>
    </row>
    <row r="61" spans="1:15" s="4" customFormat="1" ht="12" customHeight="1" x14ac:dyDescent="0.2">
      <c r="A61" s="866" t="s">
        <v>485</v>
      </c>
      <c r="B61" s="866"/>
      <c r="C61" s="334"/>
      <c r="D61" s="334"/>
      <c r="E61" s="866" t="s">
        <v>90</v>
      </c>
      <c r="F61" s="866"/>
      <c r="G61" s="334"/>
      <c r="H61" s="498"/>
      <c r="I61" s="866" t="s">
        <v>491</v>
      </c>
      <c r="J61" s="866"/>
      <c r="K61" s="325"/>
      <c r="L61" s="334"/>
    </row>
    <row r="62" spans="1:15" s="4" customFormat="1" ht="12" customHeight="1" x14ac:dyDescent="0.2">
      <c r="A62" s="866" t="s">
        <v>486</v>
      </c>
      <c r="B62" s="866"/>
      <c r="C62" s="334"/>
      <c r="D62" s="334"/>
      <c r="E62" s="866" t="s">
        <v>83</v>
      </c>
      <c r="F62" s="866"/>
      <c r="G62" s="334"/>
      <c r="H62" s="498"/>
      <c r="I62" s="494" t="s">
        <v>689</v>
      </c>
      <c r="J62" s="562" t="s">
        <v>690</v>
      </c>
      <c r="K62" s="325"/>
      <c r="L62" s="325"/>
    </row>
    <row r="63" spans="1:15" s="4" customFormat="1" ht="12" customHeight="1" x14ac:dyDescent="0.2">
      <c r="A63" s="293"/>
      <c r="B63" s="293"/>
    </row>
    <row r="64" spans="1:15" s="4" customFormat="1" ht="12" customHeight="1" x14ac:dyDescent="0.2"/>
  </sheetData>
  <sheetProtection algorithmName="SHA-512" hashValue="p+g8ar6lyl8G4FHxFXZ48/Q8D0f/MoSpQGYduvfyoleARsSa9PHtxDr4hlKiV0nZ4dwb4y8gzhH3oFW/3wL3Dg==" saltValue="jGHKyvHvk3826aNJUFNARg==" spinCount="100000" sheet="1" objects="1" scenarios="1"/>
  <mergeCells count="102">
    <mergeCell ref="C23:C24"/>
    <mergeCell ref="D23:D24"/>
    <mergeCell ref="E23:E24"/>
    <mergeCell ref="A62:B62"/>
    <mergeCell ref="E62:F62"/>
    <mergeCell ref="E60:F60"/>
    <mergeCell ref="E61:F61"/>
    <mergeCell ref="A54:B54"/>
    <mergeCell ref="A55:B55"/>
    <mergeCell ref="A59:B59"/>
    <mergeCell ref="I58:J58"/>
    <mergeCell ref="I59:J59"/>
    <mergeCell ref="A58:B58"/>
    <mergeCell ref="E58:F58"/>
    <mergeCell ref="E59:F59"/>
    <mergeCell ref="I23:I24"/>
    <mergeCell ref="I35:I36"/>
    <mergeCell ref="K35:K37"/>
    <mergeCell ref="L35:L37"/>
    <mergeCell ref="A53:B53"/>
    <mergeCell ref="D35:D36"/>
    <mergeCell ref="G52:I52"/>
    <mergeCell ref="A40:B40"/>
    <mergeCell ref="A41:B41"/>
    <mergeCell ref="A26:B26"/>
    <mergeCell ref="A28:B28"/>
    <mergeCell ref="A29:B29"/>
    <mergeCell ref="A33:L33"/>
    <mergeCell ref="K26:K27"/>
    <mergeCell ref="L26:L27"/>
    <mergeCell ref="H23:H24"/>
    <mergeCell ref="H35:H36"/>
    <mergeCell ref="A52:B52"/>
    <mergeCell ref="G23:G24"/>
    <mergeCell ref="A30:B30"/>
    <mergeCell ref="A31:B31"/>
    <mergeCell ref="A25:B25"/>
    <mergeCell ref="K23:K25"/>
    <mergeCell ref="A23:B24"/>
    <mergeCell ref="I61:J61"/>
    <mergeCell ref="I60:J60"/>
    <mergeCell ref="A42:B42"/>
    <mergeCell ref="A35:B36"/>
    <mergeCell ref="E35:E36"/>
    <mergeCell ref="C35:C36"/>
    <mergeCell ref="G35:G36"/>
    <mergeCell ref="A37:B37"/>
    <mergeCell ref="F35:F36"/>
    <mergeCell ref="J35:J36"/>
    <mergeCell ref="A43:B43"/>
    <mergeCell ref="A38:B38"/>
    <mergeCell ref="A51:B51"/>
    <mergeCell ref="A60:B60"/>
    <mergeCell ref="A61:B61"/>
    <mergeCell ref="A1:L1"/>
    <mergeCell ref="A2:L2"/>
    <mergeCell ref="A3:L3"/>
    <mergeCell ref="A4:L4"/>
    <mergeCell ref="A5:B5"/>
    <mergeCell ref="G5:H5"/>
    <mergeCell ref="C18:H18"/>
    <mergeCell ref="C19:H19"/>
    <mergeCell ref="A19:B19"/>
    <mergeCell ref="A18:B18"/>
    <mergeCell ref="A15:B15"/>
    <mergeCell ref="A6:B6"/>
    <mergeCell ref="C7:G7"/>
    <mergeCell ref="I6:L6"/>
    <mergeCell ref="A7:B7"/>
    <mergeCell ref="H17:I17"/>
    <mergeCell ref="H8:I8"/>
    <mergeCell ref="J8:L8"/>
    <mergeCell ref="C6:H6"/>
    <mergeCell ref="A13:L13"/>
    <mergeCell ref="C16:L16"/>
    <mergeCell ref="A9:B9"/>
    <mergeCell ref="C9:I9"/>
    <mergeCell ref="A16:B16"/>
    <mergeCell ref="A22:L22"/>
    <mergeCell ref="A20:L20"/>
    <mergeCell ref="A21:L21"/>
    <mergeCell ref="L23:L25"/>
    <mergeCell ref="F23:F24"/>
    <mergeCell ref="A12:L12"/>
    <mergeCell ref="A14:L14"/>
    <mergeCell ref="B17:D17"/>
    <mergeCell ref="I7:J7"/>
    <mergeCell ref="A10:B10"/>
    <mergeCell ref="C10:D10"/>
    <mergeCell ref="E10:F10"/>
    <mergeCell ref="G10:L10"/>
    <mergeCell ref="K9:L9"/>
    <mergeCell ref="A8:B8"/>
    <mergeCell ref="C8:D8"/>
    <mergeCell ref="F8:G8"/>
    <mergeCell ref="I11:J11"/>
    <mergeCell ref="C11:D11"/>
    <mergeCell ref="K17:L17"/>
    <mergeCell ref="J18:L18"/>
    <mergeCell ref="C15:L15"/>
    <mergeCell ref="J19:L19"/>
    <mergeCell ref="J23:J24"/>
  </mergeCells>
  <printOptions horizontalCentered="1"/>
  <pageMargins left="0.2" right="0.2" top="0.25" bottom="0.25" header="0.5" footer="0.13"/>
  <pageSetup scale="94" firstPageNumber="3" orientation="portrait" useFirstPageNumber="1" horizontalDpi="1200" verticalDpi="1200" r:id="rId1"/>
  <headerFooter>
    <oddFooter xml:space="preserve">&amp;C&amp;"Arial,Regular"&amp;8&amp;P&amp;R&amp;"+,Italic"&amp;8&amp;F  &amp;A  &amp;D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'Set Aside'!$A$1:$A$3</xm:f>
          </x14:formula1>
          <xm:sqref>C11:D11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3"/>
  <sheetViews>
    <sheetView workbookViewId="0">
      <selection activeCell="A3" sqref="A3"/>
    </sheetView>
  </sheetViews>
  <sheetFormatPr defaultRowHeight="12.75" x14ac:dyDescent="0.2"/>
  <sheetData>
    <row r="1" spans="1:1" x14ac:dyDescent="0.2">
      <c r="A1" s="606" t="s">
        <v>730</v>
      </c>
    </row>
    <row r="2" spans="1:1" x14ac:dyDescent="0.2">
      <c r="A2" s="606" t="s">
        <v>731</v>
      </c>
    </row>
    <row r="3" spans="1:1" x14ac:dyDescent="0.2">
      <c r="A3" t="s">
        <v>728</v>
      </c>
    </row>
  </sheetData>
  <sheetProtection algorithmName="SHA-512" hashValue="3u4Pdcd17YHNAtgecNejDeGWesIPlg8jYF1PrN6D4oRWUu2RcPcv5p8Dm5l+TkESlME7l0f2uhnttBGVP9vG4g==" saltValue="zvipIME8YU7JCmocclUjz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L146"/>
  <sheetViews>
    <sheetView showGridLines="0" view="pageBreakPreview" zoomScaleNormal="100" zoomScaleSheetLayoutView="100" workbookViewId="0">
      <selection activeCell="G4" sqref="G4"/>
    </sheetView>
  </sheetViews>
  <sheetFormatPr defaultColWidth="8.75" defaultRowHeight="12.75" x14ac:dyDescent="0.2"/>
  <cols>
    <col min="1" max="3" width="10.625" style="24" customWidth="1"/>
    <col min="4" max="4" width="3.5" style="24" customWidth="1"/>
    <col min="5" max="7" width="10.625" style="24" customWidth="1"/>
    <col min="8" max="8" width="3.5" style="24" customWidth="1"/>
    <col min="9" max="11" width="10.625" style="24" customWidth="1"/>
    <col min="12" max="12" width="6.875" style="24" customWidth="1"/>
    <col min="13" max="16384" width="8.75" style="24"/>
  </cols>
  <sheetData>
    <row r="1" spans="1:12" s="70" customFormat="1" ht="18.600000000000001" customHeight="1" x14ac:dyDescent="0.2">
      <c r="A1" s="745" t="s">
        <v>609</v>
      </c>
      <c r="B1" s="745"/>
      <c r="C1" s="745"/>
      <c r="D1" s="745"/>
      <c r="E1" s="745"/>
      <c r="F1" s="745"/>
      <c r="G1" s="745"/>
      <c r="H1" s="745"/>
      <c r="I1" s="745"/>
      <c r="J1" s="745"/>
      <c r="K1" s="745"/>
      <c r="L1" s="397"/>
    </row>
    <row r="2" spans="1:12" s="70" customFormat="1" ht="11.25" customHeight="1" x14ac:dyDescent="0.2">
      <c r="A2" s="397"/>
      <c r="B2" s="397"/>
      <c r="C2" s="397"/>
      <c r="D2" s="397"/>
      <c r="E2" s="397"/>
      <c r="K2" s="422"/>
    </row>
    <row r="3" spans="1:12" s="401" customFormat="1" ht="16.149999999999999" customHeight="1" x14ac:dyDescent="0.2">
      <c r="A3" s="52" t="s">
        <v>553</v>
      </c>
      <c r="E3" s="52" t="s">
        <v>550</v>
      </c>
      <c r="I3" s="52" t="s">
        <v>552</v>
      </c>
    </row>
    <row r="4" spans="1:12" s="3" customFormat="1" ht="12.75" customHeight="1" x14ac:dyDescent="0.2">
      <c r="A4" s="881" t="s">
        <v>576</v>
      </c>
      <c r="B4" s="882"/>
      <c r="C4" s="405" t="s">
        <v>577</v>
      </c>
      <c r="D4" s="86"/>
      <c r="E4" s="881" t="s">
        <v>576</v>
      </c>
      <c r="F4" s="882"/>
      <c r="G4" s="410" t="s">
        <v>510</v>
      </c>
      <c r="I4" s="881" t="s">
        <v>576</v>
      </c>
      <c r="J4" s="882"/>
      <c r="K4" s="410" t="s">
        <v>510</v>
      </c>
    </row>
    <row r="5" spans="1:12" s="3" customFormat="1" ht="48" customHeight="1" x14ac:dyDescent="0.2">
      <c r="A5" s="886" t="s">
        <v>551</v>
      </c>
      <c r="B5" s="887"/>
      <c r="C5" s="888"/>
      <c r="D5" s="400"/>
      <c r="E5" s="883"/>
      <c r="F5" s="884"/>
      <c r="G5" s="885"/>
      <c r="I5" s="883"/>
      <c r="J5" s="884"/>
      <c r="K5" s="885"/>
    </row>
    <row r="6" spans="1:12" s="137" customFormat="1" ht="16.149999999999999" customHeight="1" x14ac:dyDescent="0.2">
      <c r="A6" s="52" t="s">
        <v>554</v>
      </c>
      <c r="E6" s="52" t="s">
        <v>555</v>
      </c>
      <c r="I6" s="52" t="s">
        <v>556</v>
      </c>
    </row>
    <row r="7" spans="1:12" s="6" customFormat="1" x14ac:dyDescent="0.2">
      <c r="A7" s="881" t="s">
        <v>576</v>
      </c>
      <c r="B7" s="882"/>
      <c r="C7" s="410" t="s">
        <v>510</v>
      </c>
      <c r="E7" s="881" t="s">
        <v>576</v>
      </c>
      <c r="F7" s="882"/>
      <c r="G7" s="410" t="s">
        <v>510</v>
      </c>
      <c r="I7" s="881" t="s">
        <v>576</v>
      </c>
      <c r="J7" s="882"/>
      <c r="K7" s="410" t="s">
        <v>510</v>
      </c>
    </row>
    <row r="8" spans="1:12" s="6" customFormat="1" ht="48" customHeight="1" x14ac:dyDescent="0.2">
      <c r="A8" s="883"/>
      <c r="B8" s="884"/>
      <c r="C8" s="885"/>
      <c r="E8" s="883"/>
      <c r="F8" s="884"/>
      <c r="G8" s="885"/>
      <c r="I8" s="883"/>
      <c r="J8" s="884"/>
      <c r="K8" s="885"/>
    </row>
    <row r="9" spans="1:12" s="6" customFormat="1" ht="15.6" customHeight="1" x14ac:dyDescent="0.2">
      <c r="A9" s="52" t="s">
        <v>557</v>
      </c>
      <c r="B9" s="137"/>
      <c r="C9" s="137"/>
      <c r="D9" s="137"/>
      <c r="E9" s="52" t="s">
        <v>558</v>
      </c>
      <c r="F9" s="137"/>
      <c r="G9" s="137"/>
      <c r="H9" s="137"/>
      <c r="I9" s="52" t="s">
        <v>559</v>
      </c>
    </row>
    <row r="10" spans="1:12" s="6" customFormat="1" x14ac:dyDescent="0.2">
      <c r="A10" s="881" t="s">
        <v>576</v>
      </c>
      <c r="B10" s="882"/>
      <c r="C10" s="410" t="s">
        <v>510</v>
      </c>
      <c r="E10" s="881" t="s">
        <v>576</v>
      </c>
      <c r="F10" s="882"/>
      <c r="G10" s="410" t="s">
        <v>510</v>
      </c>
      <c r="I10" s="881" t="s">
        <v>576</v>
      </c>
      <c r="J10" s="882"/>
      <c r="K10" s="410" t="s">
        <v>510</v>
      </c>
    </row>
    <row r="11" spans="1:12" s="6" customFormat="1" ht="48" customHeight="1" x14ac:dyDescent="0.2">
      <c r="A11" s="883"/>
      <c r="B11" s="884"/>
      <c r="C11" s="885"/>
      <c r="E11" s="883"/>
      <c r="F11" s="884"/>
      <c r="G11" s="885"/>
      <c r="I11" s="883"/>
      <c r="J11" s="884"/>
      <c r="K11" s="885"/>
    </row>
    <row r="12" spans="1:12" s="6" customFormat="1" ht="16.149999999999999" customHeight="1" x14ac:dyDescent="0.2">
      <c r="A12" s="52" t="s">
        <v>560</v>
      </c>
      <c r="B12" s="137"/>
      <c r="C12" s="137"/>
      <c r="D12" s="137"/>
      <c r="E12" s="52" t="s">
        <v>561</v>
      </c>
      <c r="F12" s="137"/>
      <c r="G12" s="137"/>
      <c r="H12" s="137"/>
      <c r="I12" s="52" t="s">
        <v>562</v>
      </c>
    </row>
    <row r="13" spans="1:12" s="6" customFormat="1" x14ac:dyDescent="0.2">
      <c r="A13" s="881" t="s">
        <v>576</v>
      </c>
      <c r="B13" s="882"/>
      <c r="C13" s="410" t="s">
        <v>510</v>
      </c>
      <c r="E13" s="881" t="s">
        <v>576</v>
      </c>
      <c r="F13" s="882"/>
      <c r="G13" s="410" t="s">
        <v>510</v>
      </c>
      <c r="I13" s="881" t="s">
        <v>576</v>
      </c>
      <c r="J13" s="882"/>
      <c r="K13" s="410" t="s">
        <v>510</v>
      </c>
    </row>
    <row r="14" spans="1:12" s="6" customFormat="1" ht="48" customHeight="1" x14ac:dyDescent="0.2">
      <c r="A14" s="883"/>
      <c r="B14" s="884"/>
      <c r="C14" s="885"/>
      <c r="E14" s="883"/>
      <c r="F14" s="884"/>
      <c r="G14" s="885"/>
      <c r="I14" s="883"/>
      <c r="J14" s="884"/>
      <c r="K14" s="885"/>
    </row>
    <row r="15" spans="1:12" s="6" customFormat="1" ht="16.149999999999999" customHeight="1" x14ac:dyDescent="0.2">
      <c r="A15" s="52" t="s">
        <v>563</v>
      </c>
      <c r="B15" s="137"/>
      <c r="C15" s="137"/>
      <c r="D15" s="137"/>
      <c r="E15" s="52" t="s">
        <v>564</v>
      </c>
      <c r="F15" s="137"/>
      <c r="G15" s="137"/>
      <c r="H15" s="137"/>
      <c r="I15" s="52" t="s">
        <v>565</v>
      </c>
    </row>
    <row r="16" spans="1:12" s="6" customFormat="1" x14ac:dyDescent="0.2">
      <c r="A16" s="881" t="s">
        <v>576</v>
      </c>
      <c r="B16" s="882"/>
      <c r="C16" s="410" t="s">
        <v>510</v>
      </c>
      <c r="E16" s="881" t="s">
        <v>576</v>
      </c>
      <c r="F16" s="882"/>
      <c r="G16" s="410" t="s">
        <v>510</v>
      </c>
      <c r="I16" s="881" t="s">
        <v>576</v>
      </c>
      <c r="J16" s="882"/>
      <c r="K16" s="410" t="s">
        <v>510</v>
      </c>
    </row>
    <row r="17" spans="1:12" s="6" customFormat="1" ht="48" customHeight="1" x14ac:dyDescent="0.2">
      <c r="A17" s="883"/>
      <c r="B17" s="884"/>
      <c r="C17" s="885"/>
      <c r="E17" s="883"/>
      <c r="F17" s="884"/>
      <c r="G17" s="885"/>
      <c r="I17" s="883"/>
      <c r="J17" s="884"/>
      <c r="K17" s="885"/>
    </row>
    <row r="18" spans="1:12" s="6" customFormat="1" ht="16.149999999999999" customHeight="1" x14ac:dyDescent="0.2">
      <c r="A18" s="52" t="s">
        <v>566</v>
      </c>
      <c r="B18" s="137"/>
      <c r="C18" s="137"/>
      <c r="D18" s="137"/>
      <c r="E18" s="52" t="s">
        <v>567</v>
      </c>
      <c r="F18" s="137"/>
      <c r="G18" s="137"/>
      <c r="H18" s="137"/>
      <c r="I18" s="52" t="s">
        <v>568</v>
      </c>
    </row>
    <row r="19" spans="1:12" s="6" customFormat="1" x14ac:dyDescent="0.2">
      <c r="A19" s="881" t="s">
        <v>576</v>
      </c>
      <c r="B19" s="882"/>
      <c r="C19" s="410" t="s">
        <v>510</v>
      </c>
      <c r="E19" s="881" t="s">
        <v>576</v>
      </c>
      <c r="F19" s="882"/>
      <c r="G19" s="410" t="s">
        <v>510</v>
      </c>
      <c r="I19" s="881" t="s">
        <v>576</v>
      </c>
      <c r="J19" s="882"/>
      <c r="K19" s="410" t="s">
        <v>510</v>
      </c>
    </row>
    <row r="20" spans="1:12" s="6" customFormat="1" ht="48" customHeight="1" x14ac:dyDescent="0.2">
      <c r="A20" s="883"/>
      <c r="B20" s="884"/>
      <c r="C20" s="885"/>
      <c r="E20" s="883"/>
      <c r="F20" s="884"/>
      <c r="G20" s="885"/>
      <c r="I20" s="883"/>
      <c r="J20" s="884"/>
      <c r="K20" s="885"/>
    </row>
    <row r="21" spans="1:12" s="6" customFormat="1" ht="16.149999999999999" customHeight="1" x14ac:dyDescent="0.2">
      <c r="A21" s="52" t="s">
        <v>569</v>
      </c>
      <c r="B21" s="137"/>
      <c r="C21" s="137"/>
      <c r="D21" s="137"/>
      <c r="E21" s="52" t="s">
        <v>570</v>
      </c>
      <c r="F21" s="137"/>
      <c r="G21" s="137"/>
      <c r="H21" s="137"/>
      <c r="I21" s="52" t="s">
        <v>571</v>
      </c>
    </row>
    <row r="22" spans="1:12" s="6" customFormat="1" ht="12.75" customHeight="1" x14ac:dyDescent="0.2">
      <c r="A22" s="881" t="s">
        <v>576</v>
      </c>
      <c r="B22" s="882"/>
      <c r="C22" s="410" t="s">
        <v>510</v>
      </c>
      <c r="E22" s="881" t="s">
        <v>576</v>
      </c>
      <c r="F22" s="882"/>
      <c r="G22" s="410" t="s">
        <v>510</v>
      </c>
      <c r="I22" s="881" t="s">
        <v>576</v>
      </c>
      <c r="J22" s="882"/>
      <c r="K22" s="410" t="s">
        <v>510</v>
      </c>
    </row>
    <row r="23" spans="1:12" s="6" customFormat="1" ht="48" customHeight="1" x14ac:dyDescent="0.2">
      <c r="A23" s="883"/>
      <c r="B23" s="884"/>
      <c r="C23" s="885"/>
      <c r="E23" s="883"/>
      <c r="F23" s="884"/>
      <c r="G23" s="885"/>
      <c r="I23" s="883"/>
      <c r="J23" s="884"/>
      <c r="K23" s="885"/>
    </row>
    <row r="24" spans="1:12" s="401" customFormat="1" ht="12.75" customHeight="1" x14ac:dyDescent="0.2"/>
    <row r="25" spans="1:12" s="3" customFormat="1" ht="12.75" customHeight="1" x14ac:dyDescent="0.2">
      <c r="A25" s="401"/>
      <c r="B25" s="401"/>
      <c r="C25" s="401"/>
      <c r="D25" s="401"/>
      <c r="E25" s="401"/>
      <c r="F25" s="401"/>
      <c r="G25" s="401"/>
      <c r="H25" s="401"/>
      <c r="I25" s="401"/>
      <c r="J25" s="401"/>
      <c r="K25" s="401"/>
      <c r="L25" s="401"/>
    </row>
    <row r="26" spans="1:12" s="3" customFormat="1" ht="12.75" customHeight="1" x14ac:dyDescent="0.2">
      <c r="A26" s="401"/>
      <c r="B26" s="401"/>
      <c r="C26" s="401"/>
      <c r="D26" s="401"/>
      <c r="E26" s="401"/>
      <c r="F26" s="401"/>
      <c r="G26" s="401"/>
      <c r="H26" s="401"/>
      <c r="I26" s="401"/>
      <c r="J26" s="401"/>
      <c r="K26" s="401"/>
      <c r="L26" s="401"/>
    </row>
    <row r="27" spans="1:12" s="137" customFormat="1" ht="12.75" customHeight="1" x14ac:dyDescent="0.2">
      <c r="A27" s="401"/>
      <c r="B27" s="401"/>
      <c r="C27" s="401"/>
      <c r="D27" s="401"/>
      <c r="E27" s="401"/>
      <c r="F27" s="401"/>
      <c r="G27" s="401"/>
      <c r="H27" s="401"/>
      <c r="I27" s="401"/>
      <c r="J27" s="401"/>
      <c r="K27" s="401"/>
      <c r="L27" s="401"/>
    </row>
    <row r="28" spans="1:12" s="6" customFormat="1" ht="12.75" customHeight="1" x14ac:dyDescent="0.2">
      <c r="A28" s="401"/>
      <c r="B28" s="401"/>
      <c r="C28" s="401"/>
      <c r="D28" s="401"/>
      <c r="E28" s="401"/>
      <c r="F28" s="401"/>
      <c r="G28" s="401"/>
      <c r="H28" s="401"/>
      <c r="I28" s="401"/>
      <c r="J28" s="401"/>
      <c r="K28" s="401"/>
      <c r="L28" s="401"/>
    </row>
    <row r="29" spans="1:12" s="6" customFormat="1" ht="12.75" customHeight="1" x14ac:dyDescent="0.2">
      <c r="A29" s="401"/>
      <c r="B29" s="401"/>
      <c r="C29" s="401"/>
      <c r="D29" s="401"/>
      <c r="E29" s="401"/>
      <c r="F29" s="401"/>
      <c r="G29" s="401"/>
      <c r="H29" s="401"/>
      <c r="I29" s="401"/>
      <c r="J29" s="401"/>
      <c r="K29" s="401"/>
      <c r="L29" s="401"/>
    </row>
    <row r="30" spans="1:12" s="6" customFormat="1" ht="12.75" customHeight="1" x14ac:dyDescent="0.2">
      <c r="A30" s="401"/>
      <c r="B30" s="401"/>
      <c r="C30" s="401"/>
      <c r="D30" s="401"/>
      <c r="E30" s="401"/>
      <c r="F30" s="401"/>
      <c r="G30" s="401"/>
      <c r="H30" s="401"/>
      <c r="I30" s="401"/>
      <c r="J30" s="401"/>
      <c r="K30" s="401"/>
      <c r="L30" s="401"/>
    </row>
    <row r="31" spans="1:12" s="6" customFormat="1" ht="12.75" customHeight="1" x14ac:dyDescent="0.2">
      <c r="A31" s="401"/>
      <c r="B31" s="401"/>
      <c r="C31" s="401"/>
      <c r="D31" s="401"/>
      <c r="E31" s="401"/>
      <c r="F31" s="401"/>
      <c r="G31" s="401"/>
      <c r="H31" s="401"/>
      <c r="I31" s="401"/>
      <c r="J31" s="401"/>
      <c r="K31" s="401"/>
      <c r="L31" s="401"/>
    </row>
    <row r="32" spans="1:12" s="6" customFormat="1" ht="12.75" customHeight="1" x14ac:dyDescent="0.2">
      <c r="A32" s="401"/>
      <c r="B32" s="401"/>
      <c r="C32" s="401"/>
      <c r="D32" s="401"/>
      <c r="E32" s="401"/>
      <c r="F32" s="401"/>
      <c r="G32" s="401"/>
      <c r="H32" s="401"/>
      <c r="I32" s="401"/>
      <c r="J32" s="401"/>
      <c r="K32" s="401"/>
      <c r="L32" s="401"/>
    </row>
    <row r="33" spans="1:12" s="6" customFormat="1" ht="12.75" customHeight="1" x14ac:dyDescent="0.2">
      <c r="A33" s="401"/>
      <c r="B33" s="401"/>
      <c r="C33" s="401"/>
      <c r="D33" s="401"/>
      <c r="E33" s="401"/>
      <c r="F33" s="401"/>
      <c r="G33" s="401"/>
      <c r="H33" s="401"/>
      <c r="I33" s="401"/>
      <c r="J33" s="401"/>
      <c r="K33" s="401"/>
      <c r="L33" s="401"/>
    </row>
    <row r="34" spans="1:12" s="6" customFormat="1" ht="12.75" customHeight="1" x14ac:dyDescent="0.2">
      <c r="A34" s="401"/>
      <c r="B34" s="401"/>
      <c r="C34" s="401"/>
      <c r="D34" s="401"/>
      <c r="E34" s="401"/>
      <c r="F34" s="401"/>
      <c r="G34" s="401"/>
      <c r="H34" s="401"/>
      <c r="I34" s="401"/>
      <c r="J34" s="401"/>
      <c r="K34" s="401"/>
      <c r="L34" s="401"/>
    </row>
    <row r="35" spans="1:12" s="6" customFormat="1" ht="12.75" customHeight="1" x14ac:dyDescent="0.2">
      <c r="A35" s="401"/>
      <c r="B35" s="401"/>
      <c r="C35" s="401"/>
      <c r="D35" s="401"/>
      <c r="E35" s="401"/>
      <c r="F35" s="401"/>
      <c r="G35" s="401"/>
      <c r="H35" s="401"/>
      <c r="I35" s="401"/>
      <c r="J35" s="401"/>
      <c r="K35" s="401"/>
      <c r="L35" s="401"/>
    </row>
    <row r="36" spans="1:12" s="6" customFormat="1" ht="12.75" customHeight="1" x14ac:dyDescent="0.2">
      <c r="A36" s="401"/>
      <c r="B36" s="401"/>
      <c r="C36" s="401"/>
      <c r="D36" s="401"/>
      <c r="E36" s="401"/>
      <c r="F36" s="401"/>
      <c r="G36" s="401"/>
      <c r="H36" s="401"/>
      <c r="I36" s="401"/>
      <c r="J36" s="401"/>
      <c r="K36" s="401"/>
      <c r="L36" s="401"/>
    </row>
    <row r="37" spans="1:12" s="6" customFormat="1" ht="12.75" customHeight="1" x14ac:dyDescent="0.2">
      <c r="A37" s="401"/>
      <c r="B37" s="401"/>
      <c r="C37" s="401"/>
      <c r="D37" s="401"/>
      <c r="E37" s="401"/>
      <c r="F37" s="401"/>
      <c r="G37" s="401"/>
      <c r="H37" s="401"/>
      <c r="I37" s="401"/>
      <c r="J37" s="401"/>
      <c r="K37" s="401"/>
      <c r="L37" s="401"/>
    </row>
    <row r="38" spans="1:12" s="6" customFormat="1" ht="12.75" customHeight="1" x14ac:dyDescent="0.2">
      <c r="A38" s="401"/>
      <c r="B38" s="401"/>
      <c r="C38" s="401"/>
      <c r="D38" s="401"/>
      <c r="E38" s="401"/>
      <c r="F38" s="401"/>
      <c r="G38" s="401"/>
      <c r="H38" s="401"/>
      <c r="I38" s="401"/>
      <c r="J38" s="401"/>
      <c r="K38" s="401"/>
      <c r="L38" s="401"/>
    </row>
    <row r="39" spans="1:12" s="6" customFormat="1" ht="12.75" customHeight="1" x14ac:dyDescent="0.2">
      <c r="A39" s="401"/>
      <c r="B39" s="401"/>
      <c r="C39" s="401"/>
      <c r="D39" s="401"/>
      <c r="E39" s="401"/>
      <c r="F39" s="401"/>
      <c r="G39" s="401"/>
      <c r="H39" s="401"/>
      <c r="I39" s="401"/>
      <c r="J39" s="401"/>
      <c r="K39" s="401"/>
      <c r="L39" s="401"/>
    </row>
    <row r="40" spans="1:12" s="6" customFormat="1" ht="12.75" customHeight="1" x14ac:dyDescent="0.2">
      <c r="A40" s="401"/>
      <c r="B40" s="401"/>
      <c r="C40" s="401"/>
      <c r="D40" s="401"/>
      <c r="E40" s="401"/>
      <c r="F40" s="401"/>
      <c r="G40" s="401"/>
      <c r="H40" s="401"/>
      <c r="I40" s="401"/>
      <c r="J40" s="401"/>
      <c r="K40" s="401"/>
      <c r="L40" s="401"/>
    </row>
    <row r="41" spans="1:12" s="6" customFormat="1" ht="12.75" customHeight="1" x14ac:dyDescent="0.2">
      <c r="A41" s="401"/>
      <c r="B41" s="401"/>
      <c r="C41" s="401"/>
      <c r="D41" s="401"/>
      <c r="E41" s="401"/>
      <c r="F41" s="401"/>
      <c r="G41" s="401"/>
      <c r="H41" s="401"/>
      <c r="I41" s="401"/>
      <c r="J41" s="401"/>
      <c r="K41" s="401"/>
      <c r="L41" s="401"/>
    </row>
    <row r="42" spans="1:12" s="6" customFormat="1" ht="12.75" customHeight="1" x14ac:dyDescent="0.2">
      <c r="A42" s="401"/>
      <c r="B42" s="401"/>
      <c r="C42" s="401"/>
      <c r="D42" s="401"/>
      <c r="E42" s="401"/>
      <c r="F42" s="401"/>
      <c r="G42" s="401"/>
      <c r="H42" s="401"/>
      <c r="I42" s="401"/>
      <c r="J42" s="401"/>
      <c r="K42" s="401"/>
      <c r="L42" s="401"/>
    </row>
    <row r="43" spans="1:12" s="6" customFormat="1" ht="12.75" customHeight="1" x14ac:dyDescent="0.2">
      <c r="A43" s="401"/>
      <c r="B43" s="401"/>
      <c r="C43" s="401"/>
      <c r="D43" s="401"/>
      <c r="E43" s="401"/>
      <c r="F43" s="401"/>
      <c r="G43" s="401"/>
      <c r="H43" s="401"/>
      <c r="I43" s="401"/>
      <c r="J43" s="401"/>
      <c r="K43" s="401"/>
      <c r="L43" s="401"/>
    </row>
    <row r="44" spans="1:12" s="6" customFormat="1" ht="12.75" customHeight="1" x14ac:dyDescent="0.2">
      <c r="A44" s="401"/>
      <c r="B44" s="401"/>
      <c r="C44" s="401"/>
      <c r="D44" s="401"/>
      <c r="E44" s="401"/>
      <c r="F44" s="401"/>
      <c r="G44" s="401"/>
      <c r="H44" s="401"/>
      <c r="I44" s="401"/>
      <c r="J44" s="401"/>
      <c r="K44" s="401"/>
      <c r="L44" s="401"/>
    </row>
    <row r="45" spans="1:12" s="6" customFormat="1" ht="12.75" customHeight="1" x14ac:dyDescent="0.2">
      <c r="A45" s="401"/>
      <c r="B45" s="401"/>
      <c r="C45" s="401"/>
      <c r="D45" s="401"/>
      <c r="E45" s="401"/>
      <c r="F45" s="401"/>
      <c r="G45" s="401"/>
      <c r="H45" s="401"/>
      <c r="I45" s="401"/>
      <c r="J45" s="401"/>
      <c r="K45" s="401"/>
      <c r="L45" s="401"/>
    </row>
    <row r="46" spans="1:12" s="6" customFormat="1" ht="12.75" customHeight="1" x14ac:dyDescent="0.2">
      <c r="A46" s="401"/>
      <c r="B46" s="401"/>
      <c r="C46" s="401"/>
      <c r="D46" s="401"/>
      <c r="E46" s="401"/>
      <c r="F46" s="401"/>
      <c r="G46" s="401"/>
      <c r="H46" s="401"/>
      <c r="I46" s="401"/>
      <c r="J46" s="401"/>
      <c r="K46" s="401"/>
      <c r="L46" s="401"/>
    </row>
    <row r="47" spans="1:12" s="6" customFormat="1" ht="12.75" customHeight="1" x14ac:dyDescent="0.2">
      <c r="A47" s="401"/>
      <c r="B47" s="401"/>
      <c r="C47" s="401"/>
      <c r="D47" s="401"/>
      <c r="E47" s="401"/>
      <c r="F47" s="401"/>
      <c r="G47" s="401"/>
      <c r="H47" s="401"/>
      <c r="I47" s="401"/>
      <c r="J47" s="401"/>
      <c r="K47" s="401"/>
      <c r="L47" s="401"/>
    </row>
    <row r="48" spans="1:12" s="6" customFormat="1" ht="12.75" customHeight="1" x14ac:dyDescent="0.2">
      <c r="A48" s="401"/>
      <c r="B48" s="401"/>
      <c r="C48" s="401"/>
      <c r="D48" s="401"/>
      <c r="E48" s="401"/>
      <c r="F48" s="401"/>
      <c r="G48" s="401"/>
      <c r="H48" s="401"/>
      <c r="I48" s="401"/>
      <c r="J48" s="401"/>
      <c r="K48" s="401"/>
      <c r="L48" s="401"/>
    </row>
    <row r="49" spans="1:12" s="6" customFormat="1" ht="12.75" customHeight="1" x14ac:dyDescent="0.2">
      <c r="A49" s="401"/>
      <c r="B49" s="401"/>
      <c r="C49" s="401"/>
      <c r="D49" s="401"/>
      <c r="E49" s="401"/>
      <c r="F49" s="401"/>
      <c r="G49" s="401"/>
      <c r="H49" s="401"/>
      <c r="I49" s="401"/>
      <c r="J49" s="401"/>
      <c r="K49" s="401"/>
      <c r="L49" s="401"/>
    </row>
    <row r="50" spans="1:12" s="6" customFormat="1" ht="12.75" customHeight="1" x14ac:dyDescent="0.2">
      <c r="A50" s="401"/>
      <c r="B50" s="401"/>
      <c r="C50" s="401"/>
      <c r="D50" s="401"/>
      <c r="E50" s="401"/>
      <c r="F50" s="401"/>
      <c r="G50" s="401"/>
      <c r="H50" s="401"/>
      <c r="I50" s="401"/>
      <c r="J50" s="401"/>
      <c r="K50" s="401"/>
      <c r="L50" s="401"/>
    </row>
    <row r="51" spans="1:12" s="6" customFormat="1" ht="12.75" customHeight="1" x14ac:dyDescent="0.2">
      <c r="A51" s="401"/>
      <c r="B51" s="401"/>
      <c r="C51" s="401"/>
      <c r="D51" s="401"/>
      <c r="E51" s="401"/>
      <c r="F51" s="401"/>
      <c r="G51" s="401"/>
      <c r="H51" s="401"/>
      <c r="I51" s="401"/>
      <c r="J51" s="401"/>
      <c r="K51" s="401"/>
      <c r="L51" s="401"/>
    </row>
    <row r="52" spans="1:12" s="6" customFormat="1" ht="12.75" customHeight="1" x14ac:dyDescent="0.2">
      <c r="A52" s="401"/>
      <c r="B52" s="401"/>
      <c r="C52" s="401"/>
      <c r="D52" s="401"/>
      <c r="E52" s="401"/>
      <c r="F52" s="401"/>
      <c r="G52" s="401"/>
      <c r="H52" s="401"/>
      <c r="I52" s="401"/>
      <c r="J52" s="401"/>
      <c r="K52" s="401"/>
      <c r="L52" s="401"/>
    </row>
    <row r="53" spans="1:12" s="6" customFormat="1" ht="12.75" customHeight="1" x14ac:dyDescent="0.2">
      <c r="A53" s="401"/>
      <c r="B53" s="401"/>
      <c r="C53" s="401"/>
      <c r="D53" s="401"/>
      <c r="E53" s="401"/>
      <c r="F53" s="401"/>
      <c r="G53" s="401"/>
      <c r="H53" s="401"/>
      <c r="I53" s="401"/>
      <c r="J53" s="401"/>
      <c r="K53" s="401"/>
      <c r="L53" s="401"/>
    </row>
    <row r="54" spans="1:12" s="6" customFormat="1" ht="12.75" customHeight="1" x14ac:dyDescent="0.2">
      <c r="A54" s="401"/>
      <c r="B54" s="401"/>
      <c r="C54" s="401"/>
      <c r="D54" s="401"/>
      <c r="E54" s="401"/>
      <c r="F54" s="401"/>
      <c r="G54" s="401"/>
      <c r="H54" s="401"/>
      <c r="I54" s="401"/>
      <c r="J54" s="401"/>
      <c r="K54" s="401"/>
      <c r="L54" s="401"/>
    </row>
    <row r="55" spans="1:12" s="6" customFormat="1" ht="12.75" customHeight="1" x14ac:dyDescent="0.2">
      <c r="A55" s="401"/>
      <c r="B55" s="401"/>
      <c r="C55" s="401"/>
      <c r="D55" s="401"/>
      <c r="E55" s="401"/>
      <c r="F55" s="401"/>
      <c r="G55" s="401"/>
      <c r="H55" s="401"/>
      <c r="I55" s="401"/>
      <c r="J55" s="401"/>
      <c r="K55" s="401"/>
      <c r="L55" s="401"/>
    </row>
    <row r="56" spans="1:12" s="6" customFormat="1" ht="12.75" customHeight="1" x14ac:dyDescent="0.2">
      <c r="A56" s="401"/>
      <c r="B56" s="401"/>
      <c r="C56" s="401"/>
      <c r="D56" s="401"/>
      <c r="E56" s="401"/>
      <c r="F56" s="401"/>
      <c r="G56" s="401"/>
      <c r="H56" s="401"/>
      <c r="I56" s="401"/>
      <c r="J56" s="401"/>
      <c r="K56" s="401"/>
      <c r="L56" s="401"/>
    </row>
    <row r="57" spans="1:12" s="6" customFormat="1" ht="12.75" customHeight="1" x14ac:dyDescent="0.2">
      <c r="A57" s="401"/>
      <c r="B57" s="401"/>
      <c r="C57" s="401"/>
      <c r="D57" s="401"/>
      <c r="E57" s="401"/>
      <c r="F57" s="401"/>
      <c r="G57" s="401"/>
      <c r="H57" s="401"/>
      <c r="I57" s="401"/>
      <c r="J57" s="401"/>
      <c r="K57" s="401"/>
      <c r="L57" s="401"/>
    </row>
    <row r="58" spans="1:12" s="6" customFormat="1" ht="12.75" customHeight="1" x14ac:dyDescent="0.2">
      <c r="A58" s="401"/>
      <c r="B58" s="401"/>
      <c r="C58" s="401"/>
      <c r="D58" s="401"/>
      <c r="E58" s="401"/>
      <c r="F58" s="401"/>
      <c r="G58" s="401"/>
      <c r="H58" s="401"/>
      <c r="I58" s="401"/>
      <c r="J58" s="401"/>
      <c r="K58" s="401"/>
      <c r="L58" s="401"/>
    </row>
    <row r="59" spans="1:12" s="6" customFormat="1" ht="12.75" customHeight="1" x14ac:dyDescent="0.2">
      <c r="A59" s="401"/>
      <c r="B59" s="401"/>
      <c r="C59" s="401"/>
      <c r="D59" s="401"/>
      <c r="E59" s="401"/>
      <c r="F59" s="401"/>
      <c r="G59" s="401"/>
      <c r="H59" s="401"/>
      <c r="I59" s="401"/>
      <c r="J59" s="401"/>
      <c r="K59" s="401"/>
      <c r="L59" s="401"/>
    </row>
    <row r="60" spans="1:12" s="6" customFormat="1" ht="12.75" customHeight="1" x14ac:dyDescent="0.2">
      <c r="A60" s="401"/>
      <c r="B60" s="401"/>
      <c r="C60" s="401"/>
      <c r="D60" s="401"/>
      <c r="E60" s="401"/>
      <c r="F60" s="401"/>
      <c r="G60" s="401"/>
      <c r="H60" s="401"/>
      <c r="I60" s="401"/>
      <c r="J60" s="401"/>
      <c r="K60" s="401"/>
      <c r="L60" s="401"/>
    </row>
    <row r="61" spans="1:12" s="6" customFormat="1" ht="12.75" customHeight="1" x14ac:dyDescent="0.2">
      <c r="A61" s="401"/>
      <c r="B61" s="401"/>
      <c r="C61" s="401"/>
      <c r="D61" s="401"/>
      <c r="E61" s="401"/>
      <c r="F61" s="401"/>
      <c r="G61" s="401"/>
      <c r="H61" s="401"/>
      <c r="I61" s="401"/>
      <c r="J61" s="401"/>
      <c r="K61" s="401"/>
      <c r="L61" s="401"/>
    </row>
    <row r="62" spans="1:12" s="6" customFormat="1" ht="12.75" customHeight="1" x14ac:dyDescent="0.2">
      <c r="A62" s="401"/>
      <c r="B62" s="401"/>
      <c r="C62" s="401"/>
      <c r="D62" s="401"/>
      <c r="E62" s="401"/>
      <c r="F62" s="401"/>
      <c r="G62" s="401"/>
      <c r="H62" s="401"/>
      <c r="I62" s="401"/>
      <c r="J62" s="401"/>
      <c r="K62" s="401"/>
      <c r="L62" s="401"/>
    </row>
    <row r="63" spans="1:12" s="6" customFormat="1" ht="12.75" customHeight="1" x14ac:dyDescent="0.2">
      <c r="A63" s="401"/>
      <c r="B63" s="401"/>
      <c r="C63" s="401"/>
      <c r="D63" s="401"/>
      <c r="E63" s="401"/>
      <c r="F63" s="401"/>
      <c r="G63" s="401"/>
      <c r="H63" s="401"/>
      <c r="I63" s="401"/>
      <c r="J63" s="401"/>
      <c r="K63" s="401"/>
      <c r="L63" s="401"/>
    </row>
    <row r="64" spans="1:12" s="6" customFormat="1" ht="12.75" customHeight="1" x14ac:dyDescent="0.2">
      <c r="A64" s="401"/>
      <c r="B64" s="401"/>
      <c r="C64" s="401"/>
      <c r="D64" s="401"/>
      <c r="E64" s="401"/>
      <c r="F64" s="401"/>
      <c r="G64" s="401"/>
      <c r="H64" s="401"/>
      <c r="I64" s="401"/>
      <c r="J64" s="401"/>
      <c r="K64" s="401"/>
      <c r="L64" s="401"/>
    </row>
    <row r="65" spans="1:12" s="6" customFormat="1" ht="12.75" customHeight="1" x14ac:dyDescent="0.2">
      <c r="A65" s="401"/>
      <c r="B65" s="401"/>
      <c r="C65" s="401"/>
      <c r="D65" s="401"/>
      <c r="E65" s="401"/>
      <c r="F65" s="401"/>
      <c r="G65" s="401"/>
      <c r="H65" s="401"/>
      <c r="I65" s="401"/>
      <c r="J65" s="401"/>
      <c r="K65" s="401"/>
      <c r="L65" s="401"/>
    </row>
    <row r="66" spans="1:12" s="6" customFormat="1" ht="12.75" customHeight="1" x14ac:dyDescent="0.2">
      <c r="A66" s="401"/>
      <c r="B66" s="401"/>
      <c r="C66" s="401"/>
      <c r="D66" s="401"/>
      <c r="E66" s="401"/>
      <c r="F66" s="401"/>
      <c r="G66" s="401"/>
      <c r="H66" s="401"/>
      <c r="I66" s="401"/>
      <c r="J66" s="401"/>
      <c r="K66" s="401"/>
      <c r="L66" s="401"/>
    </row>
    <row r="67" spans="1:12" s="6" customFormat="1" ht="12.75" customHeight="1" x14ac:dyDescent="0.2">
      <c r="A67" s="401"/>
      <c r="B67" s="401"/>
      <c r="C67" s="401"/>
      <c r="D67" s="401"/>
      <c r="E67" s="401"/>
      <c r="F67" s="401"/>
      <c r="G67" s="401"/>
      <c r="H67" s="401"/>
      <c r="I67" s="401"/>
      <c r="J67" s="401"/>
      <c r="K67" s="401"/>
      <c r="L67" s="401"/>
    </row>
    <row r="68" spans="1:12" s="6" customFormat="1" ht="12.75" customHeight="1" x14ac:dyDescent="0.2">
      <c r="A68" s="401"/>
      <c r="B68" s="401"/>
      <c r="C68" s="401"/>
      <c r="D68" s="401"/>
      <c r="E68" s="401"/>
      <c r="F68" s="401"/>
      <c r="G68" s="401"/>
      <c r="H68" s="401"/>
      <c r="I68" s="401"/>
      <c r="J68" s="401"/>
      <c r="K68" s="401"/>
      <c r="L68" s="401"/>
    </row>
    <row r="69" spans="1:12" s="6" customFormat="1" ht="12.75" customHeight="1" x14ac:dyDescent="0.2">
      <c r="A69" s="401"/>
      <c r="B69" s="401"/>
      <c r="C69" s="401"/>
      <c r="D69" s="401"/>
      <c r="E69" s="401"/>
      <c r="F69" s="401"/>
      <c r="G69" s="401"/>
      <c r="H69" s="401"/>
      <c r="I69" s="401"/>
      <c r="J69" s="401"/>
      <c r="K69" s="401"/>
      <c r="L69" s="401"/>
    </row>
    <row r="70" spans="1:12" s="6" customFormat="1" ht="12.75" customHeight="1" x14ac:dyDescent="0.2">
      <c r="A70" s="401"/>
      <c r="B70" s="401"/>
      <c r="C70" s="401"/>
      <c r="D70" s="401"/>
      <c r="E70" s="401"/>
      <c r="F70" s="401"/>
      <c r="G70" s="401"/>
      <c r="H70" s="401"/>
      <c r="I70" s="401"/>
      <c r="J70" s="401"/>
      <c r="K70" s="401"/>
      <c r="L70" s="401"/>
    </row>
    <row r="71" spans="1:12" s="6" customFormat="1" ht="12.75" customHeight="1" x14ac:dyDescent="0.2">
      <c r="A71" s="401"/>
      <c r="B71" s="401"/>
      <c r="C71" s="401"/>
      <c r="D71" s="401"/>
      <c r="E71" s="401"/>
      <c r="F71" s="401"/>
      <c r="G71" s="401"/>
      <c r="H71" s="401"/>
      <c r="I71" s="401"/>
      <c r="J71" s="401"/>
      <c r="K71" s="401"/>
      <c r="L71" s="401"/>
    </row>
    <row r="72" spans="1:12" s="6" customFormat="1" ht="12.75" customHeight="1" x14ac:dyDescent="0.2">
      <c r="A72" s="401"/>
      <c r="B72" s="401"/>
      <c r="C72" s="401"/>
      <c r="D72" s="401"/>
      <c r="E72" s="401"/>
      <c r="F72" s="401"/>
      <c r="G72" s="401"/>
      <c r="H72" s="401"/>
      <c r="I72" s="401"/>
      <c r="J72" s="401"/>
      <c r="K72" s="401"/>
      <c r="L72" s="401"/>
    </row>
    <row r="73" spans="1:12" s="6" customFormat="1" ht="12.75" customHeight="1" x14ac:dyDescent="0.2">
      <c r="A73" s="401"/>
      <c r="B73" s="401"/>
      <c r="C73" s="401"/>
      <c r="D73" s="401"/>
      <c r="E73" s="401"/>
      <c r="F73" s="401"/>
      <c r="G73" s="401"/>
      <c r="H73" s="401"/>
      <c r="I73" s="401"/>
      <c r="J73" s="401"/>
      <c r="K73" s="401"/>
      <c r="L73" s="401"/>
    </row>
    <row r="74" spans="1:12" s="6" customFormat="1" ht="12.75" customHeight="1" x14ac:dyDescent="0.2">
      <c r="A74" s="401"/>
      <c r="B74" s="401"/>
      <c r="C74" s="401"/>
      <c r="D74" s="401"/>
      <c r="E74" s="401"/>
      <c r="F74" s="401"/>
      <c r="G74" s="401"/>
      <c r="H74" s="401"/>
      <c r="I74" s="401"/>
      <c r="J74" s="401"/>
      <c r="K74" s="401"/>
      <c r="L74" s="401"/>
    </row>
    <row r="75" spans="1:12" s="6" customFormat="1" ht="12.75" customHeight="1" x14ac:dyDescent="0.2">
      <c r="A75" s="401"/>
      <c r="B75" s="401"/>
      <c r="C75" s="401"/>
      <c r="D75" s="401"/>
      <c r="E75" s="401"/>
      <c r="F75" s="401"/>
      <c r="G75" s="401"/>
      <c r="H75" s="401"/>
      <c r="I75" s="401"/>
      <c r="J75" s="401"/>
      <c r="K75" s="401"/>
      <c r="L75" s="401"/>
    </row>
    <row r="76" spans="1:12" s="6" customFormat="1" ht="12.75" customHeight="1" x14ac:dyDescent="0.2">
      <c r="A76" s="401"/>
      <c r="B76" s="401"/>
      <c r="C76" s="401"/>
      <c r="D76" s="401"/>
      <c r="E76" s="401"/>
      <c r="F76" s="401"/>
      <c r="G76" s="401"/>
      <c r="H76" s="401"/>
      <c r="I76" s="401"/>
      <c r="J76" s="401"/>
      <c r="K76" s="401"/>
      <c r="L76" s="401"/>
    </row>
    <row r="77" spans="1:12" s="6" customFormat="1" ht="12.75" customHeight="1" x14ac:dyDescent="0.2">
      <c r="A77" s="401"/>
      <c r="B77" s="401"/>
      <c r="C77" s="401"/>
      <c r="D77" s="401"/>
      <c r="E77" s="401"/>
      <c r="F77" s="401"/>
      <c r="G77" s="401"/>
      <c r="H77" s="401"/>
      <c r="I77" s="401"/>
      <c r="J77" s="401"/>
      <c r="K77" s="401"/>
      <c r="L77" s="401"/>
    </row>
    <row r="78" spans="1:12" s="6" customFormat="1" ht="12.75" customHeight="1" x14ac:dyDescent="0.2">
      <c r="A78" s="401"/>
      <c r="B78" s="401"/>
      <c r="C78" s="401"/>
      <c r="D78" s="401"/>
      <c r="E78" s="401"/>
      <c r="F78" s="401"/>
      <c r="G78" s="401"/>
      <c r="H78" s="401"/>
      <c r="I78" s="401"/>
      <c r="J78" s="401"/>
      <c r="K78" s="401"/>
      <c r="L78" s="401"/>
    </row>
    <row r="79" spans="1:12" s="6" customFormat="1" ht="12.75" customHeight="1" x14ac:dyDescent="0.2">
      <c r="A79" s="401"/>
      <c r="B79" s="401"/>
      <c r="C79" s="401"/>
      <c r="D79" s="401"/>
      <c r="E79" s="401"/>
      <c r="F79" s="401"/>
      <c r="G79" s="401"/>
      <c r="H79" s="401"/>
      <c r="I79" s="401"/>
      <c r="J79" s="401"/>
      <c r="K79" s="401"/>
      <c r="L79" s="401"/>
    </row>
    <row r="80" spans="1:12" s="6" customFormat="1" ht="12.75" customHeight="1" x14ac:dyDescent="0.2">
      <c r="A80" s="401"/>
      <c r="B80" s="401"/>
      <c r="C80" s="401"/>
      <c r="D80" s="401"/>
      <c r="E80" s="401"/>
      <c r="F80" s="401"/>
      <c r="G80" s="401"/>
      <c r="H80" s="401"/>
      <c r="I80" s="401"/>
      <c r="J80" s="401"/>
      <c r="K80" s="401"/>
      <c r="L80" s="401"/>
    </row>
    <row r="81" spans="1:12" s="6" customFormat="1" ht="12.75" customHeight="1" x14ac:dyDescent="0.2">
      <c r="A81" s="401"/>
      <c r="B81" s="401"/>
      <c r="C81" s="401"/>
      <c r="D81" s="401"/>
      <c r="E81" s="401"/>
      <c r="F81" s="401"/>
      <c r="G81" s="401"/>
      <c r="H81" s="401"/>
      <c r="I81" s="401"/>
      <c r="J81" s="401"/>
      <c r="K81" s="401"/>
      <c r="L81" s="401"/>
    </row>
    <row r="82" spans="1:12" s="6" customFormat="1" ht="12.75" customHeight="1" x14ac:dyDescent="0.2">
      <c r="A82" s="401"/>
      <c r="B82" s="401"/>
      <c r="C82" s="401"/>
      <c r="D82" s="401"/>
      <c r="E82" s="401"/>
      <c r="F82" s="401"/>
      <c r="G82" s="401"/>
      <c r="H82" s="401"/>
      <c r="I82" s="401"/>
      <c r="J82" s="401"/>
      <c r="K82" s="401"/>
      <c r="L82" s="401"/>
    </row>
    <row r="83" spans="1:12" s="6" customFormat="1" ht="12.75" customHeight="1" x14ac:dyDescent="0.2">
      <c r="A83" s="401"/>
      <c r="B83" s="401"/>
      <c r="C83" s="401"/>
      <c r="D83" s="401"/>
      <c r="E83" s="401"/>
      <c r="F83" s="401"/>
      <c r="G83" s="401"/>
      <c r="H83" s="401"/>
      <c r="I83" s="401"/>
      <c r="J83" s="401"/>
      <c r="K83" s="401"/>
      <c r="L83" s="401"/>
    </row>
    <row r="84" spans="1:12" s="6" customFormat="1" ht="12.75" customHeight="1" x14ac:dyDescent="0.2">
      <c r="A84" s="401"/>
      <c r="B84" s="401"/>
      <c r="C84" s="401"/>
      <c r="D84" s="401"/>
      <c r="E84" s="401"/>
      <c r="F84" s="401"/>
      <c r="G84" s="401"/>
      <c r="H84" s="401"/>
      <c r="I84" s="401"/>
      <c r="J84" s="401"/>
      <c r="K84" s="401"/>
      <c r="L84" s="401"/>
    </row>
    <row r="85" spans="1:12" s="6" customFormat="1" ht="12.75" customHeight="1" x14ac:dyDescent="0.2">
      <c r="A85" s="401"/>
      <c r="B85" s="401"/>
      <c r="C85" s="401"/>
      <c r="D85" s="401"/>
      <c r="E85" s="401"/>
      <c r="F85" s="401"/>
      <c r="G85" s="401"/>
      <c r="H85" s="401"/>
      <c r="I85" s="401"/>
      <c r="J85" s="401"/>
      <c r="K85" s="401"/>
      <c r="L85" s="401"/>
    </row>
    <row r="86" spans="1:12" s="6" customFormat="1" ht="12.75" customHeight="1" x14ac:dyDescent="0.2">
      <c r="A86" s="401"/>
      <c r="B86" s="401"/>
      <c r="C86" s="401"/>
      <c r="D86" s="401"/>
      <c r="E86" s="401"/>
      <c r="F86" s="401"/>
      <c r="G86" s="401"/>
      <c r="H86" s="401"/>
      <c r="I86" s="401"/>
      <c r="J86" s="401"/>
      <c r="K86" s="401"/>
      <c r="L86" s="401"/>
    </row>
    <row r="87" spans="1:12" s="6" customFormat="1" ht="12.75" customHeight="1" x14ac:dyDescent="0.2">
      <c r="A87" s="401"/>
      <c r="B87" s="401"/>
      <c r="C87" s="401"/>
      <c r="D87" s="401"/>
      <c r="E87" s="401"/>
      <c r="F87" s="401"/>
      <c r="G87" s="401"/>
      <c r="H87" s="401"/>
      <c r="I87" s="401"/>
      <c r="J87" s="401"/>
      <c r="K87" s="401"/>
      <c r="L87" s="401"/>
    </row>
    <row r="88" spans="1:12" s="6" customFormat="1" ht="12.75" customHeight="1" x14ac:dyDescent="0.2">
      <c r="A88" s="401"/>
      <c r="B88" s="401"/>
      <c r="C88" s="401"/>
      <c r="D88" s="401"/>
      <c r="E88" s="401"/>
      <c r="F88" s="401"/>
      <c r="G88" s="401"/>
      <c r="H88" s="401"/>
      <c r="I88" s="401"/>
      <c r="J88" s="401"/>
      <c r="K88" s="401"/>
      <c r="L88" s="401"/>
    </row>
    <row r="89" spans="1:12" s="6" customFormat="1" ht="12.75" customHeight="1" x14ac:dyDescent="0.2">
      <c r="A89" s="401"/>
      <c r="B89" s="401"/>
      <c r="C89" s="401"/>
      <c r="D89" s="401"/>
      <c r="E89" s="401"/>
      <c r="F89" s="401"/>
      <c r="G89" s="401"/>
      <c r="H89" s="401"/>
      <c r="I89" s="401"/>
      <c r="J89" s="401"/>
      <c r="K89" s="401"/>
      <c r="L89" s="401"/>
    </row>
    <row r="90" spans="1:12" s="6" customFormat="1" ht="12.75" customHeight="1" x14ac:dyDescent="0.2">
      <c r="A90" s="401"/>
      <c r="B90" s="401"/>
      <c r="C90" s="401"/>
      <c r="D90" s="401"/>
      <c r="E90" s="401"/>
      <c r="F90" s="401"/>
      <c r="G90" s="401"/>
      <c r="H90" s="401"/>
      <c r="I90" s="401"/>
      <c r="J90" s="401"/>
      <c r="K90" s="401"/>
      <c r="L90" s="401"/>
    </row>
    <row r="91" spans="1:12" s="6" customFormat="1" ht="12.75" customHeight="1" x14ac:dyDescent="0.2">
      <c r="A91" s="401"/>
      <c r="B91" s="401"/>
      <c r="C91" s="401"/>
      <c r="D91" s="401"/>
      <c r="E91" s="401"/>
      <c r="F91" s="401"/>
      <c r="G91" s="401"/>
      <c r="H91" s="401"/>
      <c r="I91" s="401"/>
      <c r="J91" s="401"/>
      <c r="K91" s="401"/>
      <c r="L91" s="401"/>
    </row>
    <row r="92" spans="1:12" s="6" customFormat="1" ht="12.75" customHeight="1" x14ac:dyDescent="0.2">
      <c r="A92" s="401"/>
      <c r="B92" s="401"/>
      <c r="C92" s="401"/>
      <c r="D92" s="401"/>
      <c r="E92" s="401"/>
      <c r="F92" s="401"/>
      <c r="G92" s="401"/>
      <c r="H92" s="401"/>
      <c r="I92" s="401"/>
      <c r="J92" s="401"/>
      <c r="K92" s="401"/>
      <c r="L92" s="401"/>
    </row>
    <row r="93" spans="1:12" s="6" customFormat="1" ht="12.75" customHeight="1" x14ac:dyDescent="0.2">
      <c r="A93" s="401"/>
      <c r="B93" s="401"/>
      <c r="C93" s="401"/>
      <c r="D93" s="401"/>
      <c r="E93" s="401"/>
      <c r="F93" s="401"/>
      <c r="G93" s="401"/>
      <c r="H93" s="401"/>
      <c r="I93" s="401"/>
      <c r="J93" s="401"/>
      <c r="K93" s="401"/>
      <c r="L93" s="401"/>
    </row>
    <row r="94" spans="1:12" s="6" customFormat="1" ht="12.75" customHeight="1" x14ac:dyDescent="0.2">
      <c r="A94" s="401"/>
      <c r="B94" s="401"/>
      <c r="C94" s="401"/>
      <c r="D94" s="401"/>
      <c r="E94" s="401"/>
      <c r="F94" s="401"/>
      <c r="G94" s="401"/>
      <c r="H94" s="401"/>
      <c r="I94" s="401"/>
      <c r="J94" s="401"/>
      <c r="K94" s="401"/>
      <c r="L94" s="401"/>
    </row>
    <row r="95" spans="1:12" s="6" customFormat="1" ht="12.75" customHeight="1" x14ac:dyDescent="0.2"/>
    <row r="96" spans="1:12" s="6" customFormat="1" ht="12.75" customHeight="1" x14ac:dyDescent="0.2"/>
    <row r="97" s="6" customFormat="1" ht="12.75" customHeight="1" x14ac:dyDescent="0.2"/>
    <row r="98" s="6" customFormat="1" ht="12.75" customHeight="1" x14ac:dyDescent="0.2"/>
    <row r="99" s="6" customFormat="1" ht="12.75" customHeight="1" x14ac:dyDescent="0.2"/>
    <row r="100" s="6" customFormat="1" ht="12.75" customHeight="1" x14ac:dyDescent="0.2"/>
    <row r="101" s="6" customFormat="1" ht="12.75" customHeight="1" x14ac:dyDescent="0.2"/>
    <row r="102" s="6" customFormat="1" ht="12.75" customHeight="1" x14ac:dyDescent="0.2"/>
    <row r="103" s="6" customFormat="1" ht="12.75" customHeight="1" x14ac:dyDescent="0.2"/>
    <row r="104" s="6" customFormat="1" ht="12.75" customHeigh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ht="12.75" customHeigh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sheetData>
  <sheetProtection algorithmName="SHA-512" hashValue="Xy0r3eNtDe9cH1nr2FU+c3cDPuP2NVdw4+NKfIuPaTkeXglj8cGtCDhMsp99kZycib4i2dxeef3VmrIemSDyIg==" saltValue="KXsRR4OzwVqk139b2OT0ng==" spinCount="100000" sheet="1" objects="1" scenarios="1" selectLockedCells="1"/>
  <mergeCells count="43">
    <mergeCell ref="A11:C11"/>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E19:F19"/>
    <mergeCell ref="I13:J13"/>
    <mergeCell ref="A13:B13"/>
    <mergeCell ref="A17:C17"/>
    <mergeCell ref="I23:K23"/>
    <mergeCell ref="E17:G17"/>
    <mergeCell ref="E23:G23"/>
    <mergeCell ref="I19:J19"/>
    <mergeCell ref="A22:B22"/>
    <mergeCell ref="I20:K20"/>
    <mergeCell ref="I22:J22"/>
    <mergeCell ref="A19:B19"/>
    <mergeCell ref="E10:F10"/>
    <mergeCell ref="E11:G11"/>
    <mergeCell ref="A10:B10"/>
    <mergeCell ref="A1:K1"/>
    <mergeCell ref="A5:C5"/>
    <mergeCell ref="E5:G5"/>
    <mergeCell ref="I5:K5"/>
    <mergeCell ref="A8:C8"/>
    <mergeCell ref="E8:G8"/>
    <mergeCell ref="E4:F4"/>
    <mergeCell ref="I4:J4"/>
    <mergeCell ref="A7:B7"/>
    <mergeCell ref="A4:B4"/>
    <mergeCell ref="I8:K8"/>
    <mergeCell ref="E7:F7"/>
    <mergeCell ref="I7:J7"/>
  </mergeCells>
  <printOptions horizontalCentered="1"/>
  <pageMargins left="0.45" right="0.45" top="0.25" bottom="0.25" header="0.3" footer="0.3"/>
  <pageSetup scale="96" firstPageNumber="4"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P122"/>
  <sheetViews>
    <sheetView showGridLines="0" view="pageBreakPreview" zoomScaleNormal="110" zoomScaleSheetLayoutView="100" workbookViewId="0">
      <selection activeCell="B4" sqref="B4:D4"/>
    </sheetView>
  </sheetViews>
  <sheetFormatPr defaultColWidth="9" defaultRowHeight="12.75" x14ac:dyDescent="0.2"/>
  <cols>
    <col min="1" max="1" width="10.25" style="24" customWidth="1"/>
    <col min="2" max="4" width="11.375" style="24" customWidth="1"/>
    <col min="5" max="5" width="3.875" style="24" customWidth="1"/>
    <col min="6" max="6" width="10.25" style="24" customWidth="1"/>
    <col min="7" max="9" width="11.375" style="24" customWidth="1"/>
    <col min="10" max="16384" width="9" style="24"/>
  </cols>
  <sheetData>
    <row r="1" spans="1:15" ht="18.600000000000001" customHeight="1" x14ac:dyDescent="0.2">
      <c r="A1" s="745" t="s">
        <v>495</v>
      </c>
      <c r="B1" s="745"/>
      <c r="C1" s="745"/>
      <c r="D1" s="745"/>
      <c r="E1" s="745"/>
      <c r="F1" s="745"/>
      <c r="G1" s="745"/>
      <c r="H1" s="745"/>
      <c r="I1" s="745"/>
    </row>
    <row r="2" spans="1:15" ht="12.2" customHeight="1" x14ac:dyDescent="0.2"/>
    <row r="3" spans="1:15" ht="12.2" customHeight="1" x14ac:dyDescent="0.2">
      <c r="A3" s="890" t="s">
        <v>659</v>
      </c>
      <c r="B3" s="890"/>
      <c r="C3" s="890"/>
      <c r="D3" s="890"/>
      <c r="F3" s="890" t="s">
        <v>496</v>
      </c>
      <c r="G3" s="890"/>
      <c r="H3" s="890"/>
      <c r="I3" s="890"/>
    </row>
    <row r="4" spans="1:15" ht="12.2" customHeight="1" x14ac:dyDescent="0.2">
      <c r="A4" s="441" t="s">
        <v>498</v>
      </c>
      <c r="B4" s="896"/>
      <c r="C4" s="897"/>
      <c r="D4" s="898"/>
      <c r="F4" s="444" t="s">
        <v>498</v>
      </c>
      <c r="G4" s="900"/>
      <c r="H4" s="894"/>
      <c r="I4" s="895"/>
    </row>
    <row r="5" spans="1:15" ht="12.2" customHeight="1" x14ac:dyDescent="0.2">
      <c r="A5" s="29" t="s">
        <v>499</v>
      </c>
      <c r="B5" s="894"/>
      <c r="C5" s="894"/>
      <c r="D5" s="895"/>
      <c r="F5" s="444" t="s">
        <v>499</v>
      </c>
      <c r="G5" s="900"/>
      <c r="H5" s="894"/>
      <c r="I5" s="895"/>
    </row>
    <row r="6" spans="1:15" ht="12.2" customHeight="1" x14ac:dyDescent="0.2">
      <c r="A6" s="29" t="s">
        <v>500</v>
      </c>
      <c r="B6" s="894"/>
      <c r="C6" s="894"/>
      <c r="D6" s="895"/>
      <c r="F6" s="444" t="s">
        <v>500</v>
      </c>
      <c r="G6" s="900"/>
      <c r="H6" s="894"/>
      <c r="I6" s="895"/>
    </row>
    <row r="7" spans="1:15" ht="12.2" customHeight="1" x14ac:dyDescent="0.2">
      <c r="A7" s="441" t="s">
        <v>610</v>
      </c>
      <c r="B7" s="894"/>
      <c r="C7" s="894"/>
      <c r="D7" s="895"/>
      <c r="F7" s="444" t="s">
        <v>610</v>
      </c>
      <c r="G7" s="900"/>
      <c r="H7" s="894"/>
      <c r="I7" s="895"/>
      <c r="K7" s="538"/>
      <c r="L7" s="538"/>
      <c r="M7" s="538"/>
      <c r="N7" s="538"/>
      <c r="O7" s="538"/>
    </row>
    <row r="8" spans="1:15" ht="12.2" customHeight="1" x14ac:dyDescent="0.2">
      <c r="A8" s="441" t="s">
        <v>491</v>
      </c>
      <c r="B8" s="894"/>
      <c r="C8" s="894"/>
      <c r="D8" s="895"/>
      <c r="F8" s="444" t="s">
        <v>491</v>
      </c>
      <c r="G8" s="900"/>
      <c r="H8" s="894"/>
      <c r="I8" s="895"/>
      <c r="K8" s="538"/>
      <c r="L8" s="538"/>
      <c r="M8" s="538"/>
      <c r="N8" s="538"/>
      <c r="O8" s="538"/>
    </row>
    <row r="9" spans="1:15" ht="12.2" customHeight="1" x14ac:dyDescent="0.2">
      <c r="A9" s="322" t="s">
        <v>501</v>
      </c>
      <c r="B9" s="892"/>
      <c r="C9" s="892"/>
      <c r="D9" s="893"/>
      <c r="F9" s="322" t="s">
        <v>501</v>
      </c>
      <c r="G9" s="901"/>
      <c r="H9" s="892"/>
      <c r="I9" s="893"/>
      <c r="K9" s="538"/>
      <c r="L9" s="538"/>
      <c r="M9" s="538"/>
      <c r="N9" s="538"/>
      <c r="O9" s="538"/>
    </row>
    <row r="10" spans="1:15" ht="12.2" customHeight="1" x14ac:dyDescent="0.2">
      <c r="A10" s="322" t="s">
        <v>239</v>
      </c>
      <c r="B10" s="894"/>
      <c r="C10" s="894"/>
      <c r="D10" s="895"/>
      <c r="F10" s="322" t="s">
        <v>239</v>
      </c>
      <c r="G10" s="900"/>
      <c r="H10" s="894"/>
      <c r="I10" s="895"/>
      <c r="K10" s="538"/>
      <c r="L10" s="538"/>
      <c r="M10" s="538"/>
      <c r="N10" s="538"/>
      <c r="O10" s="538"/>
    </row>
    <row r="11" spans="1:15" ht="12.2" customHeight="1" x14ac:dyDescent="0.2">
      <c r="A11" s="322" t="s">
        <v>502</v>
      </c>
      <c r="B11" s="894"/>
      <c r="C11" s="894"/>
      <c r="D11" s="895"/>
      <c r="F11" s="322" t="s">
        <v>502</v>
      </c>
      <c r="G11" s="900"/>
      <c r="H11" s="894"/>
      <c r="I11" s="895"/>
      <c r="K11" s="538"/>
      <c r="L11" s="538"/>
      <c r="M11" s="538"/>
      <c r="N11" s="538"/>
      <c r="O11" s="538"/>
    </row>
    <row r="12" spans="1:15" ht="12.2" customHeight="1" x14ac:dyDescent="0.2">
      <c r="A12" s="322" t="s">
        <v>611</v>
      </c>
      <c r="B12" s="894"/>
      <c r="C12" s="894"/>
      <c r="D12" s="895"/>
      <c r="F12" s="322" t="s">
        <v>611</v>
      </c>
      <c r="G12" s="894"/>
      <c r="H12" s="894"/>
      <c r="I12" s="895"/>
      <c r="K12" s="538"/>
      <c r="L12" s="538"/>
      <c r="M12" s="538"/>
      <c r="N12" s="538"/>
      <c r="O12" s="538"/>
    </row>
    <row r="13" spans="1:15" ht="12.2" customHeight="1" x14ac:dyDescent="0.2">
      <c r="A13" s="686"/>
      <c r="B13" s="687"/>
      <c r="C13" s="687"/>
      <c r="D13" s="688"/>
      <c r="F13" s="686"/>
      <c r="G13" s="687"/>
      <c r="H13" s="687"/>
      <c r="I13" s="688"/>
      <c r="K13" s="538"/>
      <c r="L13" s="538"/>
      <c r="M13" s="538"/>
      <c r="N13" s="538"/>
      <c r="O13" s="538"/>
    </row>
    <row r="14" spans="1:15" ht="12.2" customHeight="1" x14ac:dyDescent="0.2">
      <c r="K14" s="538"/>
      <c r="L14" s="538"/>
      <c r="M14" s="538"/>
      <c r="N14" s="538"/>
      <c r="O14" s="538"/>
    </row>
    <row r="15" spans="1:15" ht="12.2" customHeight="1" x14ac:dyDescent="0.2">
      <c r="A15" s="890" t="s">
        <v>497</v>
      </c>
      <c r="B15" s="890"/>
      <c r="C15" s="890"/>
      <c r="D15" s="890"/>
      <c r="F15" s="890" t="s">
        <v>504</v>
      </c>
      <c r="G15" s="890"/>
      <c r="H15" s="890"/>
      <c r="I15" s="890"/>
      <c r="K15" s="538"/>
      <c r="L15" s="538"/>
      <c r="M15" s="538"/>
      <c r="N15" s="538"/>
      <c r="O15" s="538"/>
    </row>
    <row r="16" spans="1:15" ht="12.2" customHeight="1" x14ac:dyDescent="0.2">
      <c r="A16" s="444" t="s">
        <v>498</v>
      </c>
      <c r="B16" s="900"/>
      <c r="C16" s="894"/>
      <c r="D16" s="895"/>
      <c r="F16" s="444" t="s">
        <v>498</v>
      </c>
      <c r="G16" s="896"/>
      <c r="H16" s="897"/>
      <c r="I16" s="898"/>
      <c r="K16" s="538"/>
      <c r="L16" s="889"/>
      <c r="M16" s="889"/>
      <c r="N16" s="889"/>
      <c r="O16" s="889"/>
    </row>
    <row r="17" spans="1:15" ht="12.2" customHeight="1" x14ac:dyDescent="0.2">
      <c r="A17" s="444" t="s">
        <v>499</v>
      </c>
      <c r="B17" s="900"/>
      <c r="C17" s="894"/>
      <c r="D17" s="895"/>
      <c r="F17" s="444" t="s">
        <v>499</v>
      </c>
      <c r="G17" s="894"/>
      <c r="H17" s="894"/>
      <c r="I17" s="895"/>
      <c r="K17" s="538"/>
      <c r="L17" s="538"/>
      <c r="M17" s="538"/>
      <c r="N17" s="538"/>
      <c r="O17" s="538"/>
    </row>
    <row r="18" spans="1:15" ht="12.2" customHeight="1" x14ac:dyDescent="0.2">
      <c r="A18" s="444" t="s">
        <v>500</v>
      </c>
      <c r="B18" s="900"/>
      <c r="C18" s="894"/>
      <c r="D18" s="895"/>
      <c r="F18" s="444" t="s">
        <v>500</v>
      </c>
      <c r="G18" s="894"/>
      <c r="H18" s="894"/>
      <c r="I18" s="895"/>
      <c r="K18" s="538"/>
      <c r="L18" s="889"/>
      <c r="M18" s="889"/>
      <c r="N18" s="889"/>
      <c r="O18" s="889"/>
    </row>
    <row r="19" spans="1:15" ht="12.2" customHeight="1" x14ac:dyDescent="0.2">
      <c r="A19" s="444" t="s">
        <v>610</v>
      </c>
      <c r="B19" s="900"/>
      <c r="C19" s="894"/>
      <c r="D19" s="895"/>
      <c r="F19" s="444" t="s">
        <v>610</v>
      </c>
      <c r="G19" s="894"/>
      <c r="H19" s="894"/>
      <c r="I19" s="895"/>
      <c r="K19" s="538"/>
      <c r="L19" s="538"/>
      <c r="M19" s="538"/>
      <c r="N19" s="538"/>
      <c r="O19" s="538"/>
    </row>
    <row r="20" spans="1:15" ht="12.2" customHeight="1" x14ac:dyDescent="0.2">
      <c r="A20" s="444" t="s">
        <v>491</v>
      </c>
      <c r="B20" s="900"/>
      <c r="C20" s="894"/>
      <c r="D20" s="895"/>
      <c r="F20" s="444" t="s">
        <v>491</v>
      </c>
      <c r="G20" s="894"/>
      <c r="H20" s="894"/>
      <c r="I20" s="895"/>
      <c r="K20" s="538"/>
      <c r="L20" s="538"/>
      <c r="M20" s="538"/>
      <c r="N20" s="538"/>
      <c r="O20" s="538"/>
    </row>
    <row r="21" spans="1:15" ht="12.2" customHeight="1" x14ac:dyDescent="0.2">
      <c r="A21" s="322" t="s">
        <v>501</v>
      </c>
      <c r="B21" s="901"/>
      <c r="C21" s="892"/>
      <c r="D21" s="893"/>
      <c r="F21" s="322" t="s">
        <v>501</v>
      </c>
      <c r="G21" s="892"/>
      <c r="H21" s="892"/>
      <c r="I21" s="893"/>
      <c r="K21" s="538"/>
      <c r="L21" s="538"/>
      <c r="M21" s="538"/>
      <c r="N21" s="538"/>
      <c r="O21" s="538"/>
    </row>
    <row r="22" spans="1:15" ht="12.2" customHeight="1" x14ac:dyDescent="0.2">
      <c r="A22" s="322" t="s">
        <v>239</v>
      </c>
      <c r="B22" s="900"/>
      <c r="C22" s="894"/>
      <c r="D22" s="895"/>
      <c r="F22" s="322" t="s">
        <v>239</v>
      </c>
      <c r="G22" s="894"/>
      <c r="H22" s="894"/>
      <c r="I22" s="895"/>
      <c r="K22" s="538"/>
      <c r="L22" s="538"/>
      <c r="M22" s="538"/>
      <c r="N22" s="538"/>
      <c r="O22" s="538"/>
    </row>
    <row r="23" spans="1:15" ht="12.2" customHeight="1" x14ac:dyDescent="0.2">
      <c r="A23" s="322" t="s">
        <v>502</v>
      </c>
      <c r="B23" s="900"/>
      <c r="C23" s="894"/>
      <c r="D23" s="895"/>
      <c r="F23" s="322" t="s">
        <v>502</v>
      </c>
      <c r="G23" s="894"/>
      <c r="H23" s="894"/>
      <c r="I23" s="895"/>
      <c r="K23" s="538"/>
      <c r="L23" s="538"/>
      <c r="M23" s="538"/>
      <c r="N23" s="538"/>
      <c r="O23" s="538"/>
    </row>
    <row r="24" spans="1:15" ht="12.2" customHeight="1" x14ac:dyDescent="0.2">
      <c r="A24" s="322" t="s">
        <v>611</v>
      </c>
      <c r="B24" s="894"/>
      <c r="C24" s="894"/>
      <c r="D24" s="895"/>
      <c r="F24" s="322" t="s">
        <v>611</v>
      </c>
      <c r="G24" s="894"/>
      <c r="H24" s="894"/>
      <c r="I24" s="895"/>
      <c r="K24" s="889"/>
      <c r="L24" s="889"/>
      <c r="M24" s="889"/>
      <c r="N24" s="889"/>
      <c r="O24" s="538"/>
    </row>
    <row r="25" spans="1:15" ht="12.2" customHeight="1" x14ac:dyDescent="0.2">
      <c r="A25" s="686"/>
      <c r="B25" s="687"/>
      <c r="C25" s="687"/>
      <c r="D25" s="688"/>
      <c r="F25" s="686"/>
      <c r="G25" s="687"/>
      <c r="H25" s="687"/>
      <c r="I25" s="688"/>
      <c r="K25" s="538"/>
      <c r="L25" s="538"/>
      <c r="M25" s="538"/>
      <c r="N25" s="538"/>
      <c r="O25" s="538"/>
    </row>
    <row r="26" spans="1:15" ht="12.2" customHeight="1" x14ac:dyDescent="0.2">
      <c r="K26" s="538"/>
      <c r="L26" s="538"/>
      <c r="M26" s="538"/>
      <c r="N26" s="538"/>
      <c r="O26" s="538"/>
    </row>
    <row r="27" spans="1:15" ht="12.2" customHeight="1" x14ac:dyDescent="0.2">
      <c r="A27" s="890" t="s">
        <v>586</v>
      </c>
      <c r="B27" s="890"/>
      <c r="C27" s="890"/>
      <c r="D27" s="890"/>
      <c r="F27" s="890" t="s">
        <v>587</v>
      </c>
      <c r="G27" s="890"/>
      <c r="H27" s="890"/>
      <c r="I27" s="890"/>
      <c r="K27" s="538"/>
      <c r="L27" s="538"/>
      <c r="M27" s="538"/>
      <c r="N27" s="538"/>
      <c r="O27" s="538"/>
    </row>
    <row r="28" spans="1:15" ht="12.2" customHeight="1" x14ac:dyDescent="0.2">
      <c r="A28" s="444" t="s">
        <v>498</v>
      </c>
      <c r="B28" s="905"/>
      <c r="C28" s="896"/>
      <c r="D28" s="906"/>
      <c r="F28" s="444" t="s">
        <v>498</v>
      </c>
      <c r="G28" s="896"/>
      <c r="H28" s="897"/>
      <c r="I28" s="898"/>
      <c r="K28" s="538"/>
      <c r="L28" s="538"/>
      <c r="M28" s="538"/>
      <c r="N28" s="538"/>
      <c r="O28" s="538"/>
    </row>
    <row r="29" spans="1:15" ht="12.2" customHeight="1" x14ac:dyDescent="0.2">
      <c r="A29" s="444" t="s">
        <v>499</v>
      </c>
      <c r="B29" s="905"/>
      <c r="C29" s="896"/>
      <c r="D29" s="906"/>
      <c r="F29" s="444" t="s">
        <v>499</v>
      </c>
      <c r="G29" s="894"/>
      <c r="H29" s="894"/>
      <c r="I29" s="895"/>
      <c r="K29" s="538"/>
      <c r="L29" s="538"/>
      <c r="M29" s="538"/>
      <c r="N29" s="538"/>
      <c r="O29" s="538"/>
    </row>
    <row r="30" spans="1:15" ht="12.2" customHeight="1" x14ac:dyDescent="0.2">
      <c r="A30" s="444" t="s">
        <v>500</v>
      </c>
      <c r="B30" s="905"/>
      <c r="C30" s="896"/>
      <c r="D30" s="906"/>
      <c r="F30" s="444" t="s">
        <v>500</v>
      </c>
      <c r="G30" s="894"/>
      <c r="H30" s="894"/>
      <c r="I30" s="895"/>
      <c r="K30" s="538"/>
      <c r="L30" s="538"/>
      <c r="M30" s="538"/>
      <c r="N30" s="538"/>
      <c r="O30" s="538"/>
    </row>
    <row r="31" spans="1:15" ht="12.2" customHeight="1" x14ac:dyDescent="0.2">
      <c r="A31" s="444" t="s">
        <v>610</v>
      </c>
      <c r="B31" s="905"/>
      <c r="C31" s="896"/>
      <c r="D31" s="906"/>
      <c r="F31" s="444" t="s">
        <v>610</v>
      </c>
      <c r="G31" s="894"/>
      <c r="H31" s="894"/>
      <c r="I31" s="895"/>
      <c r="K31" s="538"/>
      <c r="L31" s="538"/>
      <c r="M31" s="538"/>
      <c r="N31" s="538"/>
      <c r="O31" s="538"/>
    </row>
    <row r="32" spans="1:15" ht="12.2" customHeight="1" x14ac:dyDescent="0.2">
      <c r="A32" s="444" t="s">
        <v>491</v>
      </c>
      <c r="B32" s="905"/>
      <c r="C32" s="896"/>
      <c r="D32" s="906"/>
      <c r="F32" s="444" t="s">
        <v>491</v>
      </c>
      <c r="G32" s="894"/>
      <c r="H32" s="894"/>
      <c r="I32" s="895"/>
      <c r="K32" s="889"/>
      <c r="L32" s="889"/>
      <c r="M32" s="889"/>
      <c r="N32" s="889"/>
      <c r="O32" s="538"/>
    </row>
    <row r="33" spans="1:16" ht="12.2" customHeight="1" x14ac:dyDescent="0.2">
      <c r="A33" s="322" t="s">
        <v>501</v>
      </c>
      <c r="B33" s="902"/>
      <c r="C33" s="903"/>
      <c r="D33" s="904"/>
      <c r="F33" s="322" t="s">
        <v>501</v>
      </c>
      <c r="G33" s="892"/>
      <c r="H33" s="892"/>
      <c r="I33" s="893"/>
      <c r="K33" s="538"/>
      <c r="L33" s="538"/>
      <c r="M33" s="538"/>
      <c r="N33" s="538"/>
      <c r="O33" s="538"/>
    </row>
    <row r="34" spans="1:16" ht="12.2" customHeight="1" x14ac:dyDescent="0.2">
      <c r="A34" s="322" t="s">
        <v>239</v>
      </c>
      <c r="B34" s="905"/>
      <c r="C34" s="896"/>
      <c r="D34" s="906"/>
      <c r="F34" s="322" t="s">
        <v>239</v>
      </c>
      <c r="G34" s="894"/>
      <c r="H34" s="894"/>
      <c r="I34" s="895"/>
      <c r="K34" s="538"/>
      <c r="L34" s="538"/>
      <c r="M34" s="538"/>
      <c r="N34" s="538"/>
      <c r="O34" s="538"/>
    </row>
    <row r="35" spans="1:16" ht="12.2" customHeight="1" x14ac:dyDescent="0.2">
      <c r="A35" s="322" t="s">
        <v>502</v>
      </c>
      <c r="B35" s="896"/>
      <c r="C35" s="896"/>
      <c r="D35" s="906"/>
      <c r="F35" s="322" t="s">
        <v>502</v>
      </c>
      <c r="G35" s="894"/>
      <c r="H35" s="894"/>
      <c r="I35" s="895"/>
      <c r="K35" s="538"/>
      <c r="L35" s="538"/>
      <c r="M35" s="538"/>
      <c r="N35" s="538"/>
      <c r="O35" s="538"/>
    </row>
    <row r="36" spans="1:16" ht="12.2" customHeight="1" x14ac:dyDescent="0.2">
      <c r="A36" s="322" t="s">
        <v>611</v>
      </c>
      <c r="B36" s="894"/>
      <c r="C36" s="894"/>
      <c r="D36" s="895"/>
      <c r="F36" s="322" t="s">
        <v>611</v>
      </c>
      <c r="G36" s="894"/>
      <c r="H36" s="894"/>
      <c r="I36" s="895"/>
      <c r="K36" s="538"/>
      <c r="L36" s="538"/>
      <c r="M36" s="538"/>
      <c r="N36" s="538"/>
      <c r="O36" s="538"/>
    </row>
    <row r="37" spans="1:16" ht="12.2" customHeight="1" x14ac:dyDescent="0.2">
      <c r="A37" s="686"/>
      <c r="B37" s="687"/>
      <c r="C37" s="687"/>
      <c r="D37" s="688"/>
      <c r="F37" s="686"/>
      <c r="G37" s="687"/>
      <c r="H37" s="687"/>
      <c r="I37" s="688"/>
      <c r="K37" s="538"/>
      <c r="L37" s="538"/>
      <c r="M37" s="538"/>
      <c r="N37" s="538"/>
      <c r="O37" s="538"/>
    </row>
    <row r="38" spans="1:16" ht="12.2" customHeight="1" x14ac:dyDescent="0.2"/>
    <row r="39" spans="1:16" ht="12.2" customHeight="1" x14ac:dyDescent="0.2">
      <c r="A39" s="890" t="s">
        <v>660</v>
      </c>
      <c r="B39" s="890"/>
      <c r="C39" s="890"/>
      <c r="D39" s="890"/>
      <c r="F39" s="890" t="s">
        <v>505</v>
      </c>
      <c r="G39" s="890"/>
      <c r="H39" s="890"/>
      <c r="I39" s="890"/>
      <c r="L39" s="538"/>
      <c r="M39" s="538"/>
      <c r="N39" s="538"/>
      <c r="O39" s="538"/>
      <c r="P39" s="538"/>
    </row>
    <row r="40" spans="1:16" ht="12.2" customHeight="1" x14ac:dyDescent="0.2">
      <c r="A40" s="444" t="s">
        <v>498</v>
      </c>
      <c r="B40" s="900"/>
      <c r="C40" s="894"/>
      <c r="D40" s="895"/>
      <c r="F40" s="444" t="s">
        <v>498</v>
      </c>
      <c r="G40" s="896"/>
      <c r="H40" s="897"/>
      <c r="I40" s="898"/>
      <c r="L40" s="538"/>
      <c r="M40" s="538"/>
      <c r="N40" s="538"/>
      <c r="O40" s="538"/>
      <c r="P40" s="538"/>
    </row>
    <row r="41" spans="1:16" ht="12.2" customHeight="1" x14ac:dyDescent="0.2">
      <c r="A41" s="444" t="s">
        <v>499</v>
      </c>
      <c r="B41" s="900"/>
      <c r="C41" s="894"/>
      <c r="D41" s="895"/>
      <c r="F41" s="444" t="s">
        <v>499</v>
      </c>
      <c r="G41" s="894"/>
      <c r="H41" s="894"/>
      <c r="I41" s="895"/>
      <c r="L41" s="538"/>
      <c r="M41" s="538"/>
      <c r="N41" s="538"/>
      <c r="O41" s="538"/>
      <c r="P41" s="538"/>
    </row>
    <row r="42" spans="1:16" ht="12.2" customHeight="1" x14ac:dyDescent="0.2">
      <c r="A42" s="444" t="s">
        <v>500</v>
      </c>
      <c r="B42" s="900"/>
      <c r="C42" s="894"/>
      <c r="D42" s="895"/>
      <c r="F42" s="444" t="s">
        <v>500</v>
      </c>
      <c r="G42" s="894"/>
      <c r="H42" s="894"/>
      <c r="I42" s="895"/>
      <c r="L42" s="538"/>
      <c r="M42" s="538"/>
      <c r="N42" s="538"/>
      <c r="O42" s="538"/>
      <c r="P42" s="538"/>
    </row>
    <row r="43" spans="1:16" ht="12.2" customHeight="1" x14ac:dyDescent="0.2">
      <c r="A43" s="444" t="s">
        <v>610</v>
      </c>
      <c r="B43" s="900"/>
      <c r="C43" s="894"/>
      <c r="D43" s="895"/>
      <c r="F43" s="444" t="s">
        <v>610</v>
      </c>
      <c r="G43" s="894"/>
      <c r="H43" s="894"/>
      <c r="I43" s="895"/>
      <c r="L43" s="538"/>
      <c r="M43" s="538"/>
      <c r="N43" s="538"/>
      <c r="O43" s="538"/>
      <c r="P43" s="538"/>
    </row>
    <row r="44" spans="1:16" ht="12.2" customHeight="1" x14ac:dyDescent="0.2">
      <c r="A44" s="444" t="s">
        <v>491</v>
      </c>
      <c r="B44" s="900"/>
      <c r="C44" s="894"/>
      <c r="D44" s="895"/>
      <c r="F44" s="444" t="s">
        <v>491</v>
      </c>
      <c r="G44" s="894"/>
      <c r="H44" s="894"/>
      <c r="I44" s="895"/>
      <c r="L44" s="538"/>
      <c r="M44" s="538"/>
      <c r="N44" s="538"/>
      <c r="O44" s="538"/>
      <c r="P44" s="538"/>
    </row>
    <row r="45" spans="1:16" ht="12.2" customHeight="1" x14ac:dyDescent="0.2">
      <c r="A45" s="322" t="s">
        <v>501</v>
      </c>
      <c r="B45" s="901"/>
      <c r="C45" s="892"/>
      <c r="D45" s="893"/>
      <c r="F45" s="322" t="s">
        <v>501</v>
      </c>
      <c r="G45" s="892"/>
      <c r="H45" s="892"/>
      <c r="I45" s="893"/>
      <c r="L45" s="538"/>
      <c r="M45" s="889"/>
      <c r="N45" s="889"/>
      <c r="O45" s="889"/>
      <c r="P45" s="889"/>
    </row>
    <row r="46" spans="1:16" ht="12.2" customHeight="1" x14ac:dyDescent="0.2">
      <c r="A46" s="322" t="s">
        <v>239</v>
      </c>
      <c r="B46" s="900"/>
      <c r="C46" s="894"/>
      <c r="D46" s="895"/>
      <c r="F46" s="322" t="s">
        <v>239</v>
      </c>
      <c r="G46" s="894"/>
      <c r="H46" s="894"/>
      <c r="I46" s="895"/>
      <c r="L46" s="538"/>
      <c r="M46" s="538"/>
      <c r="N46" s="538"/>
      <c r="O46" s="538"/>
      <c r="P46" s="538"/>
    </row>
    <row r="47" spans="1:16" ht="12.2" customHeight="1" x14ac:dyDescent="0.2">
      <c r="A47" s="322" t="s">
        <v>502</v>
      </c>
      <c r="B47" s="894"/>
      <c r="C47" s="894"/>
      <c r="D47" s="895"/>
      <c r="F47" s="322" t="s">
        <v>502</v>
      </c>
      <c r="G47" s="894"/>
      <c r="H47" s="894"/>
      <c r="I47" s="895"/>
    </row>
    <row r="48" spans="1:16" ht="12.2" customHeight="1" x14ac:dyDescent="0.2">
      <c r="A48" s="322" t="s">
        <v>611</v>
      </c>
      <c r="B48" s="894"/>
      <c r="C48" s="894"/>
      <c r="D48" s="895"/>
      <c r="F48" s="322" t="s">
        <v>611</v>
      </c>
      <c r="G48" s="894"/>
      <c r="H48" s="894"/>
      <c r="I48" s="895"/>
    </row>
    <row r="49" spans="1:9" ht="12.2" customHeight="1" x14ac:dyDescent="0.2">
      <c r="A49" s="686"/>
      <c r="B49" s="687"/>
      <c r="C49" s="687"/>
      <c r="D49" s="688"/>
      <c r="F49" s="686"/>
      <c r="G49" s="687"/>
      <c r="H49" s="687"/>
      <c r="I49" s="688"/>
    </row>
    <row r="50" spans="1:9" ht="12.2" customHeight="1" x14ac:dyDescent="0.2"/>
    <row r="51" spans="1:9" ht="12.2" customHeight="1" x14ac:dyDescent="0.2">
      <c r="A51" s="890" t="s">
        <v>503</v>
      </c>
      <c r="B51" s="890"/>
      <c r="C51" s="890"/>
      <c r="D51" s="890"/>
      <c r="F51" s="537" t="s">
        <v>507</v>
      </c>
      <c r="G51" s="891" t="s">
        <v>672</v>
      </c>
      <c r="H51" s="891"/>
      <c r="I51" s="891"/>
    </row>
    <row r="52" spans="1:9" ht="12.2" customHeight="1" x14ac:dyDescent="0.2">
      <c r="A52" s="444" t="s">
        <v>498</v>
      </c>
      <c r="B52" s="896"/>
      <c r="C52" s="897"/>
      <c r="D52" s="898"/>
      <c r="F52" s="444" t="s">
        <v>498</v>
      </c>
      <c r="G52" s="896"/>
      <c r="H52" s="897"/>
      <c r="I52" s="898"/>
    </row>
    <row r="53" spans="1:9" ht="12.2" customHeight="1" x14ac:dyDescent="0.2">
      <c r="A53" s="444" t="s">
        <v>499</v>
      </c>
      <c r="B53" s="894"/>
      <c r="C53" s="894"/>
      <c r="D53" s="895"/>
      <c r="F53" s="444" t="s">
        <v>499</v>
      </c>
      <c r="G53" s="894"/>
      <c r="H53" s="894"/>
      <c r="I53" s="895"/>
    </row>
    <row r="54" spans="1:9" ht="12.2" customHeight="1" x14ac:dyDescent="0.2">
      <c r="A54" s="444" t="s">
        <v>500</v>
      </c>
      <c r="B54" s="894"/>
      <c r="C54" s="894"/>
      <c r="D54" s="895"/>
      <c r="F54" s="444" t="s">
        <v>500</v>
      </c>
      <c r="G54" s="894"/>
      <c r="H54" s="894"/>
      <c r="I54" s="895"/>
    </row>
    <row r="55" spans="1:9" ht="12.2" customHeight="1" x14ac:dyDescent="0.2">
      <c r="A55" s="444" t="s">
        <v>610</v>
      </c>
      <c r="B55" s="894"/>
      <c r="C55" s="894"/>
      <c r="D55" s="895"/>
      <c r="F55" s="444" t="s">
        <v>610</v>
      </c>
      <c r="G55" s="894"/>
      <c r="H55" s="894"/>
      <c r="I55" s="895"/>
    </row>
    <row r="56" spans="1:9" ht="12.2" customHeight="1" x14ac:dyDescent="0.2">
      <c r="A56" s="444" t="s">
        <v>491</v>
      </c>
      <c r="B56" s="894"/>
      <c r="C56" s="894"/>
      <c r="D56" s="895"/>
      <c r="F56" s="444" t="s">
        <v>491</v>
      </c>
      <c r="G56" s="894"/>
      <c r="H56" s="894"/>
      <c r="I56" s="895"/>
    </row>
    <row r="57" spans="1:9" ht="12.2" customHeight="1" x14ac:dyDescent="0.2">
      <c r="A57" s="322" t="s">
        <v>501</v>
      </c>
      <c r="B57" s="892"/>
      <c r="C57" s="892"/>
      <c r="D57" s="893"/>
      <c r="F57" s="322" t="s">
        <v>501</v>
      </c>
      <c r="G57" s="892"/>
      <c r="H57" s="892"/>
      <c r="I57" s="893"/>
    </row>
    <row r="58" spans="1:9" ht="12.2" customHeight="1" x14ac:dyDescent="0.2">
      <c r="A58" s="322" t="s">
        <v>239</v>
      </c>
      <c r="B58" s="894"/>
      <c r="C58" s="894"/>
      <c r="D58" s="895"/>
      <c r="F58" s="322" t="s">
        <v>239</v>
      </c>
      <c r="G58" s="894"/>
      <c r="H58" s="894"/>
      <c r="I58" s="895"/>
    </row>
    <row r="59" spans="1:9" ht="12.2" customHeight="1" x14ac:dyDescent="0.2">
      <c r="A59" s="322" t="s">
        <v>502</v>
      </c>
      <c r="B59" s="894"/>
      <c r="C59" s="894"/>
      <c r="D59" s="895"/>
      <c r="F59" s="322" t="s">
        <v>502</v>
      </c>
      <c r="G59" s="894"/>
      <c r="H59" s="894"/>
      <c r="I59" s="895"/>
    </row>
    <row r="60" spans="1:9" ht="12.2" customHeight="1" x14ac:dyDescent="0.2">
      <c r="A60" s="322" t="s">
        <v>611</v>
      </c>
      <c r="B60" s="894"/>
      <c r="C60" s="894"/>
      <c r="D60" s="895"/>
      <c r="F60" s="322" t="s">
        <v>611</v>
      </c>
      <c r="G60" s="894"/>
      <c r="H60" s="894"/>
      <c r="I60" s="895"/>
    </row>
    <row r="61" spans="1:9" ht="12.2" customHeight="1" x14ac:dyDescent="0.2">
      <c r="A61" s="686"/>
      <c r="B61" s="687"/>
      <c r="C61" s="687"/>
      <c r="D61" s="688"/>
      <c r="F61" s="686"/>
      <c r="G61" s="687"/>
      <c r="H61" s="687"/>
      <c r="I61" s="688"/>
    </row>
    <row r="62" spans="1:9" ht="15.75" x14ac:dyDescent="0.2">
      <c r="A62" s="899" t="s">
        <v>495</v>
      </c>
      <c r="B62" s="899"/>
      <c r="C62" s="899"/>
      <c r="D62" s="899"/>
      <c r="E62" s="899"/>
      <c r="F62" s="899"/>
      <c r="G62" s="899"/>
      <c r="H62" s="899"/>
      <c r="I62" s="899"/>
    </row>
    <row r="63" spans="1:9" ht="12.2" customHeight="1" x14ac:dyDescent="0.2"/>
    <row r="64" spans="1:9" ht="12.2" customHeight="1" x14ac:dyDescent="0.2">
      <c r="A64" s="890" t="s">
        <v>508</v>
      </c>
      <c r="B64" s="890"/>
      <c r="C64" s="890"/>
      <c r="D64" s="890"/>
      <c r="F64" s="890" t="s">
        <v>506</v>
      </c>
      <c r="G64" s="890"/>
      <c r="H64" s="890"/>
      <c r="I64" s="890"/>
    </row>
    <row r="65" spans="1:9" ht="12.2" customHeight="1" x14ac:dyDescent="0.2">
      <c r="A65" s="444" t="s">
        <v>498</v>
      </c>
      <c r="B65" s="896"/>
      <c r="C65" s="897"/>
      <c r="D65" s="898"/>
      <c r="F65" s="444" t="s">
        <v>498</v>
      </c>
      <c r="G65" s="896"/>
      <c r="H65" s="897"/>
      <c r="I65" s="898"/>
    </row>
    <row r="66" spans="1:9" ht="12.2" customHeight="1" x14ac:dyDescent="0.2">
      <c r="A66" s="444" t="s">
        <v>499</v>
      </c>
      <c r="B66" s="894"/>
      <c r="C66" s="894"/>
      <c r="D66" s="895"/>
      <c r="F66" s="444" t="s">
        <v>499</v>
      </c>
      <c r="G66" s="894"/>
      <c r="H66" s="894"/>
      <c r="I66" s="895"/>
    </row>
    <row r="67" spans="1:9" ht="12.2" customHeight="1" x14ac:dyDescent="0.2">
      <c r="A67" s="444" t="s">
        <v>500</v>
      </c>
      <c r="B67" s="894"/>
      <c r="C67" s="894"/>
      <c r="D67" s="895"/>
      <c r="F67" s="444" t="s">
        <v>500</v>
      </c>
      <c r="G67" s="894"/>
      <c r="H67" s="894"/>
      <c r="I67" s="895"/>
    </row>
    <row r="68" spans="1:9" ht="12.2" customHeight="1" x14ac:dyDescent="0.2">
      <c r="A68" s="444" t="s">
        <v>610</v>
      </c>
      <c r="B68" s="894"/>
      <c r="C68" s="894"/>
      <c r="D68" s="895"/>
      <c r="F68" s="444" t="s">
        <v>610</v>
      </c>
      <c r="G68" s="894"/>
      <c r="H68" s="894"/>
      <c r="I68" s="895"/>
    </row>
    <row r="69" spans="1:9" ht="12.2" customHeight="1" x14ac:dyDescent="0.2">
      <c r="A69" s="444" t="s">
        <v>491</v>
      </c>
      <c r="B69" s="894"/>
      <c r="C69" s="894"/>
      <c r="D69" s="895"/>
      <c r="F69" s="444" t="s">
        <v>491</v>
      </c>
      <c r="G69" s="894"/>
      <c r="H69" s="894"/>
      <c r="I69" s="895"/>
    </row>
    <row r="70" spans="1:9" ht="12.2" customHeight="1" x14ac:dyDescent="0.2">
      <c r="A70" s="322" t="s">
        <v>501</v>
      </c>
      <c r="B70" s="892"/>
      <c r="C70" s="892"/>
      <c r="D70" s="893"/>
      <c r="F70" s="322" t="s">
        <v>501</v>
      </c>
      <c r="G70" s="892"/>
      <c r="H70" s="892"/>
      <c r="I70" s="893"/>
    </row>
    <row r="71" spans="1:9" ht="12.2" customHeight="1" x14ac:dyDescent="0.2">
      <c r="A71" s="322" t="s">
        <v>239</v>
      </c>
      <c r="B71" s="894"/>
      <c r="C71" s="894"/>
      <c r="D71" s="895"/>
      <c r="F71" s="322" t="s">
        <v>239</v>
      </c>
      <c r="G71" s="894"/>
      <c r="H71" s="894"/>
      <c r="I71" s="895"/>
    </row>
    <row r="72" spans="1:9" ht="12.2" customHeight="1" x14ac:dyDescent="0.2">
      <c r="A72" s="322" t="s">
        <v>502</v>
      </c>
      <c r="B72" s="894"/>
      <c r="C72" s="894"/>
      <c r="D72" s="895"/>
      <c r="F72" s="322" t="s">
        <v>502</v>
      </c>
      <c r="G72" s="894"/>
      <c r="H72" s="894"/>
      <c r="I72" s="895"/>
    </row>
    <row r="73" spans="1:9" ht="12.2" customHeight="1" x14ac:dyDescent="0.2">
      <c r="A73" s="322" t="s">
        <v>611</v>
      </c>
      <c r="B73" s="894"/>
      <c r="C73" s="894"/>
      <c r="D73" s="895"/>
      <c r="F73" s="322" t="s">
        <v>611</v>
      </c>
      <c r="G73" s="894"/>
      <c r="H73" s="894"/>
      <c r="I73" s="895"/>
    </row>
    <row r="74" spans="1:9" ht="12.2" customHeight="1" x14ac:dyDescent="0.2">
      <c r="A74" s="686"/>
      <c r="B74" s="687"/>
      <c r="C74" s="687"/>
      <c r="D74" s="688"/>
      <c r="F74" s="686"/>
      <c r="G74" s="687"/>
      <c r="H74" s="687"/>
      <c r="I74" s="688"/>
    </row>
    <row r="75" spans="1:9" ht="12.2" customHeight="1" x14ac:dyDescent="0.2"/>
    <row r="76" spans="1:9" ht="12.2" customHeight="1" x14ac:dyDescent="0.2">
      <c r="A76" s="413" t="s">
        <v>509</v>
      </c>
      <c r="B76" s="891" t="s">
        <v>624</v>
      </c>
      <c r="C76" s="891"/>
      <c r="D76" s="891"/>
      <c r="F76" s="413" t="s">
        <v>509</v>
      </c>
      <c r="G76" s="891" t="s">
        <v>624</v>
      </c>
      <c r="H76" s="891"/>
      <c r="I76" s="891"/>
    </row>
    <row r="77" spans="1:9" ht="12.2" customHeight="1" x14ac:dyDescent="0.2">
      <c r="A77" s="444" t="s">
        <v>498</v>
      </c>
      <c r="B77" s="896"/>
      <c r="C77" s="897"/>
      <c r="D77" s="898"/>
      <c r="F77" s="444" t="s">
        <v>498</v>
      </c>
      <c r="G77" s="896"/>
      <c r="H77" s="897"/>
      <c r="I77" s="898"/>
    </row>
    <row r="78" spans="1:9" ht="12.2" customHeight="1" x14ac:dyDescent="0.2">
      <c r="A78" s="444" t="s">
        <v>499</v>
      </c>
      <c r="B78" s="894"/>
      <c r="C78" s="894"/>
      <c r="D78" s="895"/>
      <c r="F78" s="444" t="s">
        <v>499</v>
      </c>
      <c r="G78" s="894"/>
      <c r="H78" s="894"/>
      <c r="I78" s="895"/>
    </row>
    <row r="79" spans="1:9" ht="12.2" customHeight="1" x14ac:dyDescent="0.2">
      <c r="A79" s="444" t="s">
        <v>500</v>
      </c>
      <c r="B79" s="894"/>
      <c r="C79" s="894"/>
      <c r="D79" s="895"/>
      <c r="F79" s="444" t="s">
        <v>500</v>
      </c>
      <c r="G79" s="894"/>
      <c r="H79" s="894"/>
      <c r="I79" s="895"/>
    </row>
    <row r="80" spans="1:9" ht="12.2" customHeight="1" x14ac:dyDescent="0.2">
      <c r="A80" s="444" t="s">
        <v>610</v>
      </c>
      <c r="B80" s="894"/>
      <c r="C80" s="894"/>
      <c r="D80" s="895"/>
      <c r="F80" s="444" t="s">
        <v>610</v>
      </c>
      <c r="G80" s="894"/>
      <c r="H80" s="894"/>
      <c r="I80" s="895"/>
    </row>
    <row r="81" spans="1:9" ht="12.2" customHeight="1" x14ac:dyDescent="0.2">
      <c r="A81" s="444" t="s">
        <v>491</v>
      </c>
      <c r="B81" s="894"/>
      <c r="C81" s="894"/>
      <c r="D81" s="895"/>
      <c r="F81" s="444" t="s">
        <v>491</v>
      </c>
      <c r="G81" s="894"/>
      <c r="H81" s="894"/>
      <c r="I81" s="895"/>
    </row>
    <row r="82" spans="1:9" ht="12.2" customHeight="1" x14ac:dyDescent="0.2">
      <c r="A82" s="322" t="s">
        <v>501</v>
      </c>
      <c r="B82" s="892"/>
      <c r="C82" s="892"/>
      <c r="D82" s="893"/>
      <c r="F82" s="322" t="s">
        <v>501</v>
      </c>
      <c r="G82" s="892"/>
      <c r="H82" s="892"/>
      <c r="I82" s="893"/>
    </row>
    <row r="83" spans="1:9" ht="12.2" customHeight="1" x14ac:dyDescent="0.2">
      <c r="A83" s="322" t="s">
        <v>239</v>
      </c>
      <c r="B83" s="894"/>
      <c r="C83" s="894"/>
      <c r="D83" s="895"/>
      <c r="F83" s="322" t="s">
        <v>239</v>
      </c>
      <c r="G83" s="894"/>
      <c r="H83" s="894"/>
      <c r="I83" s="895"/>
    </row>
    <row r="84" spans="1:9" ht="12.2" customHeight="1" x14ac:dyDescent="0.2">
      <c r="A84" s="322" t="s">
        <v>502</v>
      </c>
      <c r="B84" s="894"/>
      <c r="C84" s="894"/>
      <c r="D84" s="895"/>
      <c r="F84" s="322" t="s">
        <v>502</v>
      </c>
      <c r="G84" s="894"/>
      <c r="H84" s="894"/>
      <c r="I84" s="895"/>
    </row>
    <row r="85" spans="1:9" ht="12.2" customHeight="1" x14ac:dyDescent="0.2">
      <c r="A85" s="322" t="s">
        <v>611</v>
      </c>
      <c r="B85" s="894"/>
      <c r="C85" s="894"/>
      <c r="D85" s="895"/>
      <c r="F85" s="322" t="s">
        <v>611</v>
      </c>
      <c r="G85" s="894"/>
      <c r="H85" s="894"/>
      <c r="I85" s="895"/>
    </row>
    <row r="86" spans="1:9" ht="12.2" customHeight="1" x14ac:dyDescent="0.2">
      <c r="A86" s="686"/>
      <c r="B86" s="687"/>
      <c r="C86" s="687"/>
      <c r="D86" s="688"/>
      <c r="F86" s="686"/>
      <c r="G86" s="687"/>
      <c r="H86" s="687"/>
      <c r="I86" s="688"/>
    </row>
    <row r="87" spans="1:9" ht="12.2" customHeight="1" x14ac:dyDescent="0.2"/>
    <row r="88" spans="1:9" ht="12.2" customHeight="1" x14ac:dyDescent="0.2">
      <c r="A88" s="413" t="s">
        <v>509</v>
      </c>
      <c r="B88" s="891" t="s">
        <v>624</v>
      </c>
      <c r="C88" s="891"/>
      <c r="D88" s="891"/>
      <c r="F88" s="413" t="s">
        <v>509</v>
      </c>
      <c r="G88" s="891" t="s">
        <v>624</v>
      </c>
      <c r="H88" s="891"/>
      <c r="I88" s="891"/>
    </row>
    <row r="89" spans="1:9" ht="12.2" customHeight="1" x14ac:dyDescent="0.2">
      <c r="A89" s="444" t="s">
        <v>498</v>
      </c>
      <c r="B89" s="896"/>
      <c r="C89" s="897"/>
      <c r="D89" s="898"/>
      <c r="F89" s="444" t="s">
        <v>498</v>
      </c>
      <c r="G89" s="896"/>
      <c r="H89" s="897"/>
      <c r="I89" s="898"/>
    </row>
    <row r="90" spans="1:9" ht="12.2" customHeight="1" x14ac:dyDescent="0.2">
      <c r="A90" s="444" t="s">
        <v>499</v>
      </c>
      <c r="B90" s="894"/>
      <c r="C90" s="894"/>
      <c r="D90" s="895"/>
      <c r="F90" s="444" t="s">
        <v>499</v>
      </c>
      <c r="G90" s="894"/>
      <c r="H90" s="894"/>
      <c r="I90" s="895"/>
    </row>
    <row r="91" spans="1:9" ht="12.2" customHeight="1" x14ac:dyDescent="0.2">
      <c r="A91" s="444" t="s">
        <v>500</v>
      </c>
      <c r="B91" s="894"/>
      <c r="C91" s="894"/>
      <c r="D91" s="895"/>
      <c r="F91" s="444" t="s">
        <v>500</v>
      </c>
      <c r="G91" s="894"/>
      <c r="H91" s="894"/>
      <c r="I91" s="895"/>
    </row>
    <row r="92" spans="1:9" ht="12.2" customHeight="1" x14ac:dyDescent="0.2">
      <c r="A92" s="444" t="s">
        <v>610</v>
      </c>
      <c r="B92" s="894"/>
      <c r="C92" s="894"/>
      <c r="D92" s="895"/>
      <c r="F92" s="444" t="s">
        <v>610</v>
      </c>
      <c r="G92" s="894"/>
      <c r="H92" s="894"/>
      <c r="I92" s="895"/>
    </row>
    <row r="93" spans="1:9" ht="12.2" customHeight="1" x14ac:dyDescent="0.2">
      <c r="A93" s="444" t="s">
        <v>491</v>
      </c>
      <c r="B93" s="894"/>
      <c r="C93" s="894"/>
      <c r="D93" s="895"/>
      <c r="F93" s="444" t="s">
        <v>491</v>
      </c>
      <c r="G93" s="894"/>
      <c r="H93" s="894"/>
      <c r="I93" s="895"/>
    </row>
    <row r="94" spans="1:9" ht="12.2" customHeight="1" x14ac:dyDescent="0.2">
      <c r="A94" s="322" t="s">
        <v>501</v>
      </c>
      <c r="B94" s="892"/>
      <c r="C94" s="892"/>
      <c r="D94" s="893"/>
      <c r="F94" s="322" t="s">
        <v>501</v>
      </c>
      <c r="G94" s="892"/>
      <c r="H94" s="892"/>
      <c r="I94" s="893"/>
    </row>
    <row r="95" spans="1:9" ht="12.2" customHeight="1" x14ac:dyDescent="0.2">
      <c r="A95" s="322" t="s">
        <v>239</v>
      </c>
      <c r="B95" s="894"/>
      <c r="C95" s="894"/>
      <c r="D95" s="895"/>
      <c r="F95" s="322" t="s">
        <v>239</v>
      </c>
      <c r="G95" s="894"/>
      <c r="H95" s="894"/>
      <c r="I95" s="895"/>
    </row>
    <row r="96" spans="1:9" ht="12.2" customHeight="1" x14ac:dyDescent="0.2">
      <c r="A96" s="322" t="s">
        <v>502</v>
      </c>
      <c r="B96" s="894"/>
      <c r="C96" s="894"/>
      <c r="D96" s="895"/>
      <c r="F96" s="322" t="s">
        <v>502</v>
      </c>
      <c r="G96" s="894"/>
      <c r="H96" s="894"/>
      <c r="I96" s="895"/>
    </row>
    <row r="97" spans="1:9" ht="12.2" customHeight="1" x14ac:dyDescent="0.2">
      <c r="A97" s="322" t="s">
        <v>611</v>
      </c>
      <c r="B97" s="894"/>
      <c r="C97" s="894"/>
      <c r="D97" s="895"/>
      <c r="F97" s="322" t="s">
        <v>611</v>
      </c>
      <c r="G97" s="894"/>
      <c r="H97" s="894"/>
      <c r="I97" s="895"/>
    </row>
    <row r="98" spans="1:9" ht="12.2" customHeight="1" x14ac:dyDescent="0.2">
      <c r="A98" s="686"/>
      <c r="B98" s="687"/>
      <c r="C98" s="687"/>
      <c r="D98" s="688"/>
      <c r="F98" s="686"/>
      <c r="G98" s="687"/>
      <c r="H98" s="687"/>
      <c r="I98" s="688"/>
    </row>
    <row r="99" spans="1:9" ht="12.2" customHeight="1" x14ac:dyDescent="0.2"/>
    <row r="100" spans="1:9" ht="12.2" customHeight="1" x14ac:dyDescent="0.2">
      <c r="A100" s="413" t="s">
        <v>509</v>
      </c>
      <c r="B100" s="891" t="s">
        <v>624</v>
      </c>
      <c r="C100" s="891"/>
      <c r="D100" s="891"/>
      <c r="F100" s="413" t="s">
        <v>509</v>
      </c>
      <c r="G100" s="891" t="s">
        <v>624</v>
      </c>
      <c r="H100" s="891"/>
      <c r="I100" s="891"/>
    </row>
    <row r="101" spans="1:9" ht="12.2" customHeight="1" x14ac:dyDescent="0.2">
      <c r="A101" s="444" t="s">
        <v>498</v>
      </c>
      <c r="B101" s="896"/>
      <c r="C101" s="897"/>
      <c r="D101" s="898"/>
      <c r="F101" s="444" t="s">
        <v>498</v>
      </c>
      <c r="G101" s="896"/>
      <c r="H101" s="897"/>
      <c r="I101" s="898"/>
    </row>
    <row r="102" spans="1:9" ht="12.2" customHeight="1" x14ac:dyDescent="0.2">
      <c r="A102" s="444" t="s">
        <v>499</v>
      </c>
      <c r="B102" s="894"/>
      <c r="C102" s="894"/>
      <c r="D102" s="895"/>
      <c r="F102" s="444" t="s">
        <v>499</v>
      </c>
      <c r="G102" s="894"/>
      <c r="H102" s="894"/>
      <c r="I102" s="895"/>
    </row>
    <row r="103" spans="1:9" ht="12.2" customHeight="1" x14ac:dyDescent="0.2">
      <c r="A103" s="444" t="s">
        <v>500</v>
      </c>
      <c r="B103" s="894"/>
      <c r="C103" s="894"/>
      <c r="D103" s="895"/>
      <c r="F103" s="444" t="s">
        <v>500</v>
      </c>
      <c r="G103" s="894"/>
      <c r="H103" s="894"/>
      <c r="I103" s="895"/>
    </row>
    <row r="104" spans="1:9" ht="12.2" customHeight="1" x14ac:dyDescent="0.2">
      <c r="A104" s="444" t="s">
        <v>610</v>
      </c>
      <c r="B104" s="894"/>
      <c r="C104" s="894"/>
      <c r="D104" s="895"/>
      <c r="F104" s="444" t="s">
        <v>610</v>
      </c>
      <c r="G104" s="894"/>
      <c r="H104" s="894"/>
      <c r="I104" s="895"/>
    </row>
    <row r="105" spans="1:9" ht="12.2" customHeight="1" x14ac:dyDescent="0.2">
      <c r="A105" s="444" t="s">
        <v>491</v>
      </c>
      <c r="B105" s="894"/>
      <c r="C105" s="894"/>
      <c r="D105" s="895"/>
      <c r="F105" s="444" t="s">
        <v>491</v>
      </c>
      <c r="G105" s="894"/>
      <c r="H105" s="894"/>
      <c r="I105" s="895"/>
    </row>
    <row r="106" spans="1:9" ht="12.2" customHeight="1" x14ac:dyDescent="0.2">
      <c r="A106" s="322" t="s">
        <v>501</v>
      </c>
      <c r="B106" s="892"/>
      <c r="C106" s="892"/>
      <c r="D106" s="893"/>
      <c r="F106" s="322" t="s">
        <v>501</v>
      </c>
      <c r="G106" s="892"/>
      <c r="H106" s="892"/>
      <c r="I106" s="893"/>
    </row>
    <row r="107" spans="1:9" ht="12.2" customHeight="1" x14ac:dyDescent="0.2">
      <c r="A107" s="322" t="s">
        <v>239</v>
      </c>
      <c r="B107" s="894"/>
      <c r="C107" s="894"/>
      <c r="D107" s="895"/>
      <c r="F107" s="322" t="s">
        <v>239</v>
      </c>
      <c r="G107" s="894"/>
      <c r="H107" s="894"/>
      <c r="I107" s="895"/>
    </row>
    <row r="108" spans="1:9" ht="12.2" customHeight="1" x14ac:dyDescent="0.2">
      <c r="A108" s="322" t="s">
        <v>502</v>
      </c>
      <c r="B108" s="894"/>
      <c r="C108" s="894"/>
      <c r="D108" s="895"/>
      <c r="F108" s="322" t="s">
        <v>502</v>
      </c>
      <c r="G108" s="894"/>
      <c r="H108" s="894"/>
      <c r="I108" s="895"/>
    </row>
    <row r="109" spans="1:9" ht="12.2" customHeight="1" x14ac:dyDescent="0.2">
      <c r="A109" s="322" t="s">
        <v>611</v>
      </c>
      <c r="B109" s="894"/>
      <c r="C109" s="894"/>
      <c r="D109" s="895"/>
      <c r="F109" s="322" t="s">
        <v>611</v>
      </c>
      <c r="G109" s="894"/>
      <c r="H109" s="894"/>
      <c r="I109" s="895"/>
    </row>
    <row r="110" spans="1:9" ht="12.2" customHeight="1" x14ac:dyDescent="0.2">
      <c r="A110" s="686"/>
      <c r="B110" s="687"/>
      <c r="C110" s="687"/>
      <c r="D110" s="688"/>
      <c r="F110" s="686"/>
      <c r="G110" s="687"/>
      <c r="H110" s="687"/>
      <c r="I110" s="688"/>
    </row>
    <row r="111" spans="1:9" ht="12.2" customHeight="1" x14ac:dyDescent="0.2"/>
    <row r="112" spans="1:9" ht="12.2" customHeight="1" x14ac:dyDescent="0.2">
      <c r="A112" s="413" t="s">
        <v>509</v>
      </c>
      <c r="B112" s="891" t="s">
        <v>624</v>
      </c>
      <c r="C112" s="891"/>
      <c r="D112" s="891"/>
      <c r="F112" s="413" t="s">
        <v>509</v>
      </c>
      <c r="G112" s="891" t="s">
        <v>624</v>
      </c>
      <c r="H112" s="891"/>
      <c r="I112" s="891"/>
    </row>
    <row r="113" spans="1:9" ht="12.2" customHeight="1" x14ac:dyDescent="0.2">
      <c r="A113" s="444" t="s">
        <v>498</v>
      </c>
      <c r="B113" s="896"/>
      <c r="C113" s="897"/>
      <c r="D113" s="898"/>
      <c r="F113" s="444" t="s">
        <v>498</v>
      </c>
      <c r="G113" s="896"/>
      <c r="H113" s="897"/>
      <c r="I113" s="898"/>
    </row>
    <row r="114" spans="1:9" ht="12.2" customHeight="1" x14ac:dyDescent="0.2">
      <c r="A114" s="444" t="s">
        <v>499</v>
      </c>
      <c r="B114" s="894"/>
      <c r="C114" s="894"/>
      <c r="D114" s="895"/>
      <c r="F114" s="444" t="s">
        <v>499</v>
      </c>
      <c r="G114" s="894"/>
      <c r="H114" s="894"/>
      <c r="I114" s="895"/>
    </row>
    <row r="115" spans="1:9" ht="12.2" customHeight="1" x14ac:dyDescent="0.2">
      <c r="A115" s="444" t="s">
        <v>500</v>
      </c>
      <c r="B115" s="894"/>
      <c r="C115" s="894"/>
      <c r="D115" s="895"/>
      <c r="F115" s="444" t="s">
        <v>500</v>
      </c>
      <c r="G115" s="894"/>
      <c r="H115" s="894"/>
      <c r="I115" s="895"/>
    </row>
    <row r="116" spans="1:9" ht="12.2" customHeight="1" x14ac:dyDescent="0.2">
      <c r="A116" s="444" t="s">
        <v>610</v>
      </c>
      <c r="B116" s="894"/>
      <c r="C116" s="894"/>
      <c r="D116" s="895"/>
      <c r="F116" s="444" t="s">
        <v>610</v>
      </c>
      <c r="G116" s="894"/>
      <c r="H116" s="894"/>
      <c r="I116" s="895"/>
    </row>
    <row r="117" spans="1:9" ht="12.2" customHeight="1" x14ac:dyDescent="0.2">
      <c r="A117" s="444" t="s">
        <v>491</v>
      </c>
      <c r="B117" s="894"/>
      <c r="C117" s="894"/>
      <c r="D117" s="895"/>
      <c r="F117" s="444" t="s">
        <v>491</v>
      </c>
      <c r="G117" s="894"/>
      <c r="H117" s="894"/>
      <c r="I117" s="895"/>
    </row>
    <row r="118" spans="1:9" ht="12.2" customHeight="1" x14ac:dyDescent="0.2">
      <c r="A118" s="322" t="s">
        <v>501</v>
      </c>
      <c r="B118" s="892"/>
      <c r="C118" s="892"/>
      <c r="D118" s="893"/>
      <c r="F118" s="322" t="s">
        <v>501</v>
      </c>
      <c r="G118" s="892"/>
      <c r="H118" s="892"/>
      <c r="I118" s="893"/>
    </row>
    <row r="119" spans="1:9" ht="12.2" customHeight="1" x14ac:dyDescent="0.2">
      <c r="A119" s="322" t="s">
        <v>239</v>
      </c>
      <c r="B119" s="894"/>
      <c r="C119" s="894"/>
      <c r="D119" s="895"/>
      <c r="F119" s="322" t="s">
        <v>239</v>
      </c>
      <c r="G119" s="894"/>
      <c r="H119" s="894"/>
      <c r="I119" s="895"/>
    </row>
    <row r="120" spans="1:9" ht="12.2" customHeight="1" x14ac:dyDescent="0.2">
      <c r="A120" s="322" t="s">
        <v>502</v>
      </c>
      <c r="B120" s="894"/>
      <c r="C120" s="894"/>
      <c r="D120" s="895"/>
      <c r="F120" s="322" t="s">
        <v>502</v>
      </c>
      <c r="G120" s="894"/>
      <c r="H120" s="894"/>
      <c r="I120" s="895"/>
    </row>
    <row r="121" spans="1:9" ht="12.2" customHeight="1" x14ac:dyDescent="0.2">
      <c r="A121" s="322" t="s">
        <v>611</v>
      </c>
      <c r="B121" s="894"/>
      <c r="C121" s="894"/>
      <c r="D121" s="895"/>
      <c r="F121" s="322" t="s">
        <v>611</v>
      </c>
      <c r="G121" s="894"/>
      <c r="H121" s="894"/>
      <c r="I121" s="895"/>
    </row>
    <row r="122" spans="1:9" ht="12.2" customHeight="1" x14ac:dyDescent="0.2">
      <c r="A122" s="686"/>
      <c r="B122" s="687"/>
      <c r="C122" s="687"/>
      <c r="D122" s="688"/>
      <c r="F122" s="686"/>
      <c r="G122" s="687"/>
      <c r="H122" s="687"/>
      <c r="I122" s="688"/>
    </row>
  </sheetData>
  <sheetProtection password="DE49" sheet="1" objects="1" scenarios="1" selectLockedCells="1"/>
  <mergeCells count="227">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 ref="B11:D11"/>
    <mergeCell ref="G11:I11"/>
    <mergeCell ref="B12:D12"/>
    <mergeCell ref="G12:I12"/>
    <mergeCell ref="A13:D13"/>
    <mergeCell ref="F13:I13"/>
    <mergeCell ref="A15:D15"/>
    <mergeCell ref="F15:I15"/>
    <mergeCell ref="B16:D16"/>
    <mergeCell ref="G16:I16"/>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A37:D37"/>
    <mergeCell ref="F37:I37"/>
    <mergeCell ref="A39:D39"/>
    <mergeCell ref="F39:I39"/>
    <mergeCell ref="B40:D40"/>
    <mergeCell ref="G40:I40"/>
    <mergeCell ref="B41:D41"/>
    <mergeCell ref="G41:I41"/>
    <mergeCell ref="B42:D42"/>
    <mergeCell ref="G42:I42"/>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A62:I62"/>
    <mergeCell ref="B65:D65"/>
    <mergeCell ref="G65:I65"/>
    <mergeCell ref="B66:D66"/>
    <mergeCell ref="G66:I66"/>
    <mergeCell ref="B67:D67"/>
    <mergeCell ref="G67:I67"/>
    <mergeCell ref="B60:D60"/>
    <mergeCell ref="G60:I60"/>
    <mergeCell ref="A61:D61"/>
    <mergeCell ref="F61:I61"/>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B78:D78"/>
    <mergeCell ref="G78:I78"/>
    <mergeCell ref="B79:D79"/>
    <mergeCell ref="G79:I79"/>
    <mergeCell ref="B80:D80"/>
    <mergeCell ref="G80:I80"/>
    <mergeCell ref="B81:D81"/>
    <mergeCell ref="G81:I81"/>
    <mergeCell ref="B82:D82"/>
    <mergeCell ref="G82:I82"/>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G121:I121"/>
    <mergeCell ref="B113:D113"/>
    <mergeCell ref="G113:I113"/>
    <mergeCell ref="B114:D114"/>
    <mergeCell ref="G114:I114"/>
    <mergeCell ref="B115:D115"/>
    <mergeCell ref="G115:I115"/>
    <mergeCell ref="B116:D116"/>
    <mergeCell ref="G116:I116"/>
    <mergeCell ref="B117:D117"/>
    <mergeCell ref="G117:I11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s>
  <printOptions horizontalCentered="1"/>
  <pageMargins left="0.5" right="0.5" top="0.25" bottom="0.25" header="0.3" footer="0.3"/>
  <pageSetup scale="89" firstPageNumber="5" fitToHeight="2" orientation="portrait" useFirstPageNumber="1" r:id="rId1"/>
  <headerFooter>
    <oddFooter>&amp;C&amp;"Arial,Regular"&amp;8&amp;P</oddFooter>
  </headerFooter>
  <rowBreaks count="1" manualBreakCount="1">
    <brk id="6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35</vt:i4>
      </vt:variant>
    </vt:vector>
  </HeadingPairs>
  <TitlesOfParts>
    <vt:vector size="61"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Section 234 LIMITS</vt:lpstr>
      <vt:lpstr>COST SUMMARY</vt:lpstr>
      <vt:lpstr>USES (TDC)</vt:lpstr>
      <vt:lpstr>LIHTC ELIGIBLE</vt:lpstr>
      <vt:lpstr>LIHTC REQUEST</vt:lpstr>
      <vt:lpstr>NET EQUITY</vt:lpstr>
      <vt:lpstr>OPER INC</vt:lpstr>
      <vt:lpstr>OPER EXP</vt:lpstr>
      <vt:lpstr>NET OPER INC</vt:lpstr>
      <vt:lpstr>CASH FLOW</vt:lpstr>
      <vt:lpstr>INCOME TARGET</vt:lpstr>
      <vt:lpstr>PERM A</vt:lpstr>
      <vt:lpstr>PERM B</vt:lpstr>
      <vt:lpstr>PERM C</vt:lpstr>
      <vt:lpstr>PSOURCE D</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EQUITY'!Print_Area</vt:lpstr>
      <vt:lpstr>'NET OPER INC'!Print_Area</vt:lpstr>
      <vt:lpstr>'OPER EXP'!Print_Area</vt:lpstr>
      <vt:lpstr>'OPER INC'!Print_Area</vt:lpstr>
      <vt:lpstr>'PERM A'!Print_Area</vt:lpstr>
      <vt:lpstr>'PERM B'!Print_Area</vt:lpstr>
      <vt:lpstr>'PERM C'!Print_Area</vt:lpstr>
      <vt:lpstr>'PRINT INSTRUCTIONS'!Print_Area</vt:lpstr>
      <vt:lpstr>'PSOURCE D'!Print_Area</vt:lpstr>
      <vt:lpstr>'Section 234 LIMITS'!Print_Area</vt:lpstr>
      <vt:lpstr>SOURCES!Print_Area</vt:lpstr>
      <vt:lpstr>'USES (TDC)'!Print_Area</vt:lpstr>
      <vt:lpstr>'APPLICANT NOTES'!Print_Titles</vt:lpstr>
      <vt:lpstr>'BLDG INFO'!Print_Titles</vt:lpstr>
      <vt:lpstr>'COST SUMMARY'!Print_Titles</vt:lpstr>
      <vt:lpstr>'DSHA NOTES'!Print_Titles</vt:lpstr>
      <vt:lpstr>'FINANCING STMT'!Print_Titles</vt:lpstr>
      <vt:lpstr>'GEN INFO'!Print_Titles</vt:lpstr>
      <vt:lpstr>'PERM A'!Print_Titles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2020-01-27T20:29:43Z</cp:lastPrinted>
  <dcterms:created xsi:type="dcterms:W3CDTF">2012-02-25T14:57:24Z</dcterms:created>
  <dcterms:modified xsi:type="dcterms:W3CDTF">2020-02-07T17:31:38Z</dcterms:modified>
</cp:coreProperties>
</file>