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7"/>
  <workbookPr autoCompressPictures="0" defaultThemeVersion="124226"/>
  <mc:AlternateContent xmlns:mc="http://schemas.openxmlformats.org/markup-compatibility/2006">
    <mc:Choice Requires="x15">
      <x15ac:absPath xmlns:x15ac="http://schemas.microsoft.com/office/spreadsheetml/2010/11/ac" url="C:\Users\stephanie.griffin\Desktop\"/>
    </mc:Choice>
  </mc:AlternateContent>
  <xr:revisionPtr revIDLastSave="0" documentId="13_ncr:1_{C3C6D312-662E-48B1-A716-5DD90A2E2ECB}" xr6:coauthVersionLast="36" xr6:coauthVersionMax="36" xr10:uidLastSave="{00000000-0000-0000-0000-000000000000}"/>
  <workbookProtection workbookAlgorithmName="SHA-512" workbookHashValue="5yy/JZKZnfi82izrimNV3AvqYonqfv8vamg/eQHDj/1SRqMIDN9AdwEvrUD5q1nJ3P8iPTj6nVZG9yQMIp3hFg==" workbookSaltValue="al2CqtvB57mb0vm3nJNZrg==" workbookSpinCount="100000" lockStructure="1"/>
  <bookViews>
    <workbookView xWindow="0" yWindow="0" windowWidth="21600" windowHeight="9645" tabRatio="915" xr2:uid="{00000000-000D-0000-FFFF-FFFF00000000}"/>
  </bookViews>
  <sheets>
    <sheet name="CC100 MORTGAGE ACTUAL COST" sheetId="5" r:id="rId1"/>
    <sheet name="CC101 SIGNATURE PAGES" sheetId="4" r:id="rId2"/>
    <sheet name="CC102-EQUITY ADJUSTER(S)" sheetId="35" state="hidden" r:id="rId3"/>
    <sheet name="CC103 FINAL DRAW RECONCILATION" sheetId="14" state="hidden" r:id="rId4"/>
    <sheet name="CC102 APPLICABLE BDLG FRACTION" sheetId="19" r:id="rId5"/>
    <sheet name="CC103 CONST ELIGIBLE BASIS" sheetId="18" r:id="rId6"/>
    <sheet name="CC103 ACQ ELIGIBLE BASIS" sheetId="33" r:id="rId7"/>
    <sheet name="CC102 - EQUITY CALCULATION" sheetId="32" state="hidden" r:id="rId8"/>
    <sheet name="CC104 SOURCES" sheetId="6" r:id="rId9"/>
    <sheet name="CC105 OWNER GEN INFO FOR 8609s" sheetId="22" r:id="rId10"/>
    <sheet name="CC106-REHAB-NEW CONSTRUCTION" sheetId="20" r:id="rId11"/>
    <sheet name="CC106-ACQUISITION" sheetId="21" r:id="rId12"/>
    <sheet name="CC108 MISC SITE BLDG INFO" sheetId="16" state="hidden" r:id="rId13"/>
    <sheet name="CC107 BOND FINANCING" sheetId="8" r:id="rId14"/>
    <sheet name="CC109 ACTUAL COST RES VS COM " sheetId="12" state="hidden" r:id="rId15"/>
    <sheet name="CC109 SIGNATURE PAGES (2)" sheetId="13" state="hidden" r:id="rId16"/>
  </sheets>
  <definedNames>
    <definedName name="_xlnm.Print_Area" localSheetId="0">'CC100 MORTGAGE ACTUAL COST'!$A$1:$K$73</definedName>
    <definedName name="_xlnm.Print_Area" localSheetId="1">'CC101 SIGNATURE PAGES'!$A$1:$L$68</definedName>
    <definedName name="_xlnm.Print_Area" localSheetId="7">'CC102 - EQUITY CALCULATION'!$A$1:$J$28</definedName>
    <definedName name="_xlnm.Print_Area" localSheetId="4">'CC102 APPLICABLE BDLG FRACTION'!$A$1:$J$44</definedName>
    <definedName name="_xlnm.Print_Area" localSheetId="2">'CC102-EQUITY ADJUSTER(S)'!$A$1:$G$44</definedName>
    <definedName name="_xlnm.Print_Area" localSheetId="6">'CC103 ACQ ELIGIBLE BASIS'!$A$1:$G$30</definedName>
    <definedName name="_xlnm.Print_Area" localSheetId="5">'CC103 CONST ELIGIBLE BASIS'!$A$1:$G$63</definedName>
    <definedName name="_xlnm.Print_Area" localSheetId="3">'CC103 FINAL DRAW RECONCILATION'!$A$1:$I$52</definedName>
    <definedName name="_xlnm.Print_Area" localSheetId="8">'CC104 SOURCES'!$A$1:$G$57</definedName>
    <definedName name="_xlnm.Print_Area" localSheetId="9">'CC105 OWNER GEN INFO FOR 8609s'!$A$1:$I$24</definedName>
    <definedName name="_xlnm.Print_Area" localSheetId="11">'CC106-ACQUISITION'!$A$1:$J$49</definedName>
    <definedName name="_xlnm.Print_Area" localSheetId="10">'CC106-REHAB-NEW CONSTRUCTION'!$A$1:$N$49</definedName>
    <definedName name="_xlnm.Print_Area" localSheetId="13">'CC107 BOND FINANCING'!$A$1:$N$29</definedName>
    <definedName name="_xlnm.Print_Area" localSheetId="12">'CC108 MISC SITE BLDG INFO'!$A$1:$L$42</definedName>
    <definedName name="_xlnm.Print_Area" localSheetId="14">'CC109 ACTUAL COST RES VS COM '!$A$1:$G$70</definedName>
    <definedName name="_xlnm.Print_Area" localSheetId="15">'CC109 SIGNATURE PAGES (2)'!$A$1:$L$69</definedName>
  </definedNames>
  <calcPr calcId="191029" iterate="1" concurrentCalc="0"/>
  <extLst>
    <ext xmlns:mx="http://schemas.microsoft.com/office/mac/excel/2008/main" uri="{7523E5D3-25F3-A5E0-1632-64F254C22452}">
      <mx:ArchID Flags="2"/>
    </ext>
  </extLst>
</workbook>
</file>

<file path=xl/calcChain.xml><?xml version="1.0" encoding="utf-8"?>
<calcChain xmlns="http://schemas.openxmlformats.org/spreadsheetml/2006/main">
  <c r="G31" i="18" l="1"/>
  <c r="B42" i="18"/>
  <c r="E42" i="18"/>
  <c r="J37" i="21"/>
  <c r="J38" i="21"/>
  <c r="J39" i="21"/>
  <c r="J40" i="21"/>
  <c r="J41" i="21"/>
  <c r="J42" i="21"/>
  <c r="J43" i="21"/>
  <c r="J44" i="21"/>
  <c r="J45" i="21"/>
  <c r="J46" i="21"/>
  <c r="J47" i="21"/>
  <c r="J48" i="21"/>
  <c r="J16" i="21"/>
  <c r="J17" i="21"/>
  <c r="J18" i="21"/>
  <c r="J19" i="21"/>
  <c r="J20" i="21"/>
  <c r="J21" i="21"/>
  <c r="J22" i="21"/>
  <c r="J23" i="21"/>
  <c r="J24" i="21"/>
  <c r="J25" i="21"/>
  <c r="J26" i="21"/>
  <c r="J27" i="21"/>
  <c r="J28" i="21"/>
  <c r="J29" i="21"/>
  <c r="J30" i="21"/>
  <c r="J31" i="21"/>
  <c r="J32" i="21"/>
  <c r="J33" i="21"/>
  <c r="J34" i="21"/>
  <c r="J35" i="21"/>
  <c r="J36" i="21"/>
  <c r="J15" i="21"/>
  <c r="C6" i="20"/>
  <c r="N44" i="20"/>
  <c r="N45" i="20"/>
  <c r="N46" i="20"/>
  <c r="N47" i="20"/>
  <c r="N48" i="20"/>
  <c r="N28" i="20"/>
  <c r="N29" i="20"/>
  <c r="N30" i="20"/>
  <c r="N31" i="20"/>
  <c r="N32" i="20"/>
  <c r="N33" i="20"/>
  <c r="N34" i="20"/>
  <c r="N35" i="20"/>
  <c r="N36" i="20"/>
  <c r="N37" i="20"/>
  <c r="N38" i="20"/>
  <c r="N39" i="20"/>
  <c r="N40" i="20"/>
  <c r="N41" i="20"/>
  <c r="N42" i="20"/>
  <c r="N43" i="20"/>
  <c r="N16" i="20"/>
  <c r="N17" i="20"/>
  <c r="N18" i="20"/>
  <c r="N19" i="20"/>
  <c r="N20" i="20"/>
  <c r="N21" i="20"/>
  <c r="N22" i="20"/>
  <c r="N23" i="20"/>
  <c r="N24" i="20"/>
  <c r="N25" i="20"/>
  <c r="N26" i="20"/>
  <c r="N27" i="20"/>
  <c r="N15" i="20"/>
  <c r="J49" i="21"/>
  <c r="N49" i="20"/>
  <c r="C10" i="21"/>
  <c r="C10" i="20"/>
  <c r="F57" i="5"/>
  <c r="G54" i="6"/>
  <c r="G57" i="6"/>
  <c r="G45" i="6"/>
  <c r="K65" i="5"/>
  <c r="I61" i="5"/>
  <c r="K61" i="5"/>
  <c r="I62" i="5"/>
  <c r="K62" i="5"/>
  <c r="I63" i="5"/>
  <c r="K63" i="5"/>
  <c r="I64" i="5"/>
  <c r="K64" i="5"/>
  <c r="I65" i="5"/>
  <c r="I66" i="5"/>
  <c r="K66" i="5"/>
  <c r="I67" i="5"/>
  <c r="K67" i="5"/>
  <c r="I68" i="5"/>
  <c r="K68" i="5"/>
  <c r="I69" i="5"/>
  <c r="K69" i="5"/>
  <c r="I70" i="5"/>
  <c r="K70" i="5"/>
  <c r="I71" i="5"/>
  <c r="K71" i="5"/>
  <c r="I60" i="5"/>
  <c r="K60" i="5"/>
  <c r="F72" i="5"/>
  <c r="F73" i="5"/>
  <c r="G72" i="5"/>
  <c r="H72" i="5"/>
  <c r="G57" i="5"/>
  <c r="I45" i="5"/>
  <c r="K45" i="5"/>
  <c r="I46" i="5"/>
  <c r="K46" i="5"/>
  <c r="I47" i="5"/>
  <c r="K47" i="5"/>
  <c r="I48" i="5"/>
  <c r="K48" i="5"/>
  <c r="I49" i="5"/>
  <c r="K49" i="5"/>
  <c r="I50" i="5"/>
  <c r="I51" i="5"/>
  <c r="K51" i="5"/>
  <c r="I52" i="5"/>
  <c r="K52" i="5"/>
  <c r="I53" i="5"/>
  <c r="K53" i="5"/>
  <c r="I54" i="5"/>
  <c r="K54" i="5"/>
  <c r="I55" i="5"/>
  <c r="K55" i="5"/>
  <c r="I56" i="5"/>
  <c r="K56" i="5"/>
  <c r="I23" i="5"/>
  <c r="K23" i="5"/>
  <c r="I24" i="5"/>
  <c r="K24" i="5"/>
  <c r="I25" i="5"/>
  <c r="K25" i="5"/>
  <c r="I26" i="5"/>
  <c r="K26" i="5"/>
  <c r="I27" i="5"/>
  <c r="K27" i="5"/>
  <c r="I28" i="5"/>
  <c r="K28" i="5"/>
  <c r="I29" i="5"/>
  <c r="K29" i="5"/>
  <c r="I30" i="5"/>
  <c r="K30" i="5"/>
  <c r="I31" i="5"/>
  <c r="K31" i="5"/>
  <c r="I32" i="5"/>
  <c r="K32" i="5"/>
  <c r="I33" i="5"/>
  <c r="K33" i="5"/>
  <c r="I34" i="5"/>
  <c r="K34" i="5"/>
  <c r="I35" i="5"/>
  <c r="K35" i="5"/>
  <c r="I36" i="5"/>
  <c r="K36" i="5"/>
  <c r="I37" i="5"/>
  <c r="K37" i="5"/>
  <c r="I38" i="5"/>
  <c r="I39" i="5"/>
  <c r="I40" i="5"/>
  <c r="K40" i="5"/>
  <c r="I41" i="5"/>
  <c r="I42" i="5"/>
  <c r="K42" i="5"/>
  <c r="I43" i="5"/>
  <c r="K43" i="5"/>
  <c r="I44" i="5"/>
  <c r="K44" i="5"/>
  <c r="I22" i="5"/>
  <c r="K50" i="5"/>
  <c r="E29" i="18"/>
  <c r="K41" i="5"/>
  <c r="E23" i="18"/>
  <c r="K39" i="5"/>
  <c r="E21" i="18"/>
  <c r="K38" i="5"/>
  <c r="E22" i="18"/>
  <c r="K22" i="5"/>
  <c r="G73" i="5"/>
  <c r="K72" i="5"/>
  <c r="C49" i="20"/>
  <c r="C49" i="21"/>
  <c r="I49" i="21"/>
  <c r="H12" i="21"/>
  <c r="M49" i="20"/>
  <c r="L49" i="20"/>
  <c r="G44" i="35"/>
  <c r="C6" i="35"/>
  <c r="A1" i="35"/>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11" i="14"/>
  <c r="G5" i="33"/>
  <c r="G25" i="33"/>
  <c r="G19" i="33"/>
  <c r="A6" i="33"/>
  <c r="A1" i="33"/>
  <c r="D46" i="14"/>
  <c r="F9" i="12"/>
  <c r="F8" i="12"/>
  <c r="J25" i="13"/>
  <c r="F7" i="12"/>
  <c r="J24" i="13"/>
  <c r="F6" i="12"/>
  <c r="J23" i="13"/>
  <c r="F10" i="12"/>
  <c r="C8" i="22"/>
  <c r="C6" i="19"/>
  <c r="C6" i="6"/>
  <c r="C6" i="14"/>
  <c r="J27" i="4"/>
  <c r="J26" i="4"/>
  <c r="J25" i="4"/>
  <c r="J24" i="4"/>
  <c r="J23" i="4"/>
  <c r="I10" i="4"/>
  <c r="I9" i="4"/>
  <c r="I8" i="4"/>
  <c r="I7" i="4"/>
  <c r="B42" i="4"/>
  <c r="I6" i="4"/>
  <c r="B33" i="12"/>
  <c r="G33" i="12"/>
  <c r="E25" i="14"/>
  <c r="A25" i="14"/>
  <c r="A1" i="8"/>
  <c r="A1" i="13"/>
  <c r="A1" i="12"/>
  <c r="A1" i="16"/>
  <c r="A1" i="21"/>
  <c r="A1" i="20"/>
  <c r="A1" i="19"/>
  <c r="A1" i="22"/>
  <c r="A1" i="18"/>
  <c r="A1" i="6"/>
  <c r="A1" i="14"/>
  <c r="A1" i="32"/>
  <c r="A1" i="4"/>
  <c r="G63" i="12"/>
  <c r="G64" i="12"/>
  <c r="G65" i="12"/>
  <c r="G50" i="12"/>
  <c r="G51" i="12"/>
  <c r="G52" i="12"/>
  <c r="E13" i="12"/>
  <c r="B58" i="12"/>
  <c r="B59" i="12"/>
  <c r="B60" i="12"/>
  <c r="B61" i="12"/>
  <c r="B62" i="12"/>
  <c r="B63" i="12"/>
  <c r="B64" i="12"/>
  <c r="B65" i="12"/>
  <c r="B66" i="12"/>
  <c r="B57" i="12"/>
  <c r="B50" i="12"/>
  <c r="B51" i="12"/>
  <c r="E42" i="14"/>
  <c r="E43" i="14"/>
  <c r="A43" i="14"/>
  <c r="A42" i="14"/>
  <c r="A44" i="14"/>
  <c r="B44" i="14"/>
  <c r="E44" i="14"/>
  <c r="B37" i="18"/>
  <c r="I19" i="32"/>
  <c r="B38" i="18"/>
  <c r="E38" i="18"/>
  <c r="I20" i="32"/>
  <c r="I15" i="32"/>
  <c r="E35" i="18"/>
  <c r="E36" i="18"/>
  <c r="E39" i="18"/>
  <c r="E41" i="18"/>
  <c r="G44" i="6"/>
  <c r="E33" i="18"/>
  <c r="G43" i="18"/>
  <c r="H12" i="5"/>
  <c r="D6" i="8"/>
  <c r="D6" i="16"/>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G44" i="19"/>
  <c r="F44" i="19"/>
  <c r="E44" i="19"/>
  <c r="D44" i="19"/>
  <c r="A6" i="18"/>
  <c r="I12" i="32"/>
  <c r="E6" i="32"/>
  <c r="C68" i="12"/>
  <c r="C67" i="12"/>
  <c r="B68" i="12"/>
  <c r="B67" i="12"/>
  <c r="C53" i="12"/>
  <c r="C52" i="12"/>
  <c r="B53" i="12"/>
  <c r="B52" i="12"/>
  <c r="B20" i="12"/>
  <c r="B21" i="12"/>
  <c r="B22" i="12"/>
  <c r="B23" i="12"/>
  <c r="B24" i="12"/>
  <c r="B25" i="12"/>
  <c r="B26" i="12"/>
  <c r="B27" i="12"/>
  <c r="B28" i="12"/>
  <c r="B29" i="12"/>
  <c r="B30" i="12"/>
  <c r="B31" i="12"/>
  <c r="B32" i="12"/>
  <c r="B34" i="12"/>
  <c r="B35" i="12"/>
  <c r="B36" i="12"/>
  <c r="B37" i="12"/>
  <c r="B38" i="12"/>
  <c r="B39" i="12"/>
  <c r="B40" i="12"/>
  <c r="B41" i="12"/>
  <c r="B42" i="12"/>
  <c r="B43" i="12"/>
  <c r="B44" i="12"/>
  <c r="B45" i="12"/>
  <c r="B46" i="12"/>
  <c r="B47" i="12"/>
  <c r="B48" i="12"/>
  <c r="B49" i="12"/>
  <c r="B19" i="12"/>
  <c r="A45" i="14"/>
  <c r="A36" i="14"/>
  <c r="A37" i="14"/>
  <c r="A38" i="14"/>
  <c r="A39" i="14"/>
  <c r="A40" i="14"/>
  <c r="A41" i="14"/>
  <c r="A12" i="14"/>
  <c r="A13" i="14"/>
  <c r="A14" i="14"/>
  <c r="A15" i="14"/>
  <c r="A16" i="14"/>
  <c r="A17" i="14"/>
  <c r="A18" i="14"/>
  <c r="A19" i="14"/>
  <c r="A20" i="14"/>
  <c r="A21" i="14"/>
  <c r="A22" i="14"/>
  <c r="A23" i="14"/>
  <c r="A24" i="14"/>
  <c r="A26" i="14"/>
  <c r="A27" i="14"/>
  <c r="A28" i="14"/>
  <c r="A29" i="14"/>
  <c r="A30" i="14"/>
  <c r="A31" i="14"/>
  <c r="A32" i="14"/>
  <c r="A33" i="14"/>
  <c r="A34" i="14"/>
  <c r="A35" i="14"/>
  <c r="A11" i="14"/>
  <c r="H41" i="19"/>
  <c r="J41" i="19"/>
  <c r="I41" i="19"/>
  <c r="H42" i="19"/>
  <c r="I42" i="19"/>
  <c r="J42" i="19"/>
  <c r="H43" i="19"/>
  <c r="J43" i="19"/>
  <c r="I43" i="19"/>
  <c r="H29" i="16"/>
  <c r="C46" i="14"/>
  <c r="C43" i="18"/>
  <c r="B40" i="18"/>
  <c r="B41" i="18"/>
  <c r="B36" i="18"/>
  <c r="B39" i="18"/>
  <c r="B33" i="18"/>
  <c r="B34" i="18"/>
  <c r="B35" i="18"/>
  <c r="B32" i="18"/>
  <c r="E34" i="14"/>
  <c r="E35" i="14"/>
  <c r="E36" i="14"/>
  <c r="H36" i="14"/>
  <c r="E37" i="14"/>
  <c r="E38" i="14"/>
  <c r="E39" i="14"/>
  <c r="E40" i="14"/>
  <c r="E41" i="14"/>
  <c r="E45" i="14"/>
  <c r="I46" i="14"/>
  <c r="B45" i="14"/>
  <c r="E11" i="14"/>
  <c r="E12" i="14"/>
  <c r="E13" i="14"/>
  <c r="H13" i="14"/>
  <c r="E14" i="14"/>
  <c r="E15" i="14"/>
  <c r="E16" i="14"/>
  <c r="E17" i="14"/>
  <c r="E18" i="14"/>
  <c r="E19" i="14"/>
  <c r="E20" i="14"/>
  <c r="H20" i="14"/>
  <c r="E21" i="14"/>
  <c r="H21" i="14"/>
  <c r="E22" i="14"/>
  <c r="E23" i="14"/>
  <c r="E24" i="14"/>
  <c r="E26" i="14"/>
  <c r="E27" i="14"/>
  <c r="E28" i="14"/>
  <c r="E29" i="14"/>
  <c r="E30" i="14"/>
  <c r="E31" i="14"/>
  <c r="E32" i="14"/>
  <c r="E33" i="14"/>
  <c r="K21" i="8"/>
  <c r="F69" i="12"/>
  <c r="E69" i="12"/>
  <c r="G68" i="12"/>
  <c r="G67" i="12"/>
  <c r="G66" i="12"/>
  <c r="G62" i="12"/>
  <c r="G61" i="12"/>
  <c r="G60" i="12"/>
  <c r="G59" i="12"/>
  <c r="G58" i="12"/>
  <c r="G57" i="12"/>
  <c r="F54" i="12"/>
  <c r="E54" i="12"/>
  <c r="G53" i="12"/>
  <c r="G49" i="12"/>
  <c r="G48" i="12"/>
  <c r="G47" i="12"/>
  <c r="G46" i="12"/>
  <c r="G45" i="12"/>
  <c r="G44" i="12"/>
  <c r="G43" i="12"/>
  <c r="G42" i="12"/>
  <c r="G41" i="12"/>
  <c r="G40" i="12"/>
  <c r="G39" i="12"/>
  <c r="G38" i="12"/>
  <c r="G37" i="12"/>
  <c r="G36" i="12"/>
  <c r="G35" i="12"/>
  <c r="G34" i="12"/>
  <c r="G32" i="12"/>
  <c r="G31" i="12"/>
  <c r="G30" i="12"/>
  <c r="G29" i="12"/>
  <c r="G28" i="12"/>
  <c r="G27" i="12"/>
  <c r="G26" i="12"/>
  <c r="G25" i="12"/>
  <c r="G24" i="12"/>
  <c r="G23" i="12"/>
  <c r="G22" i="12"/>
  <c r="G21" i="12"/>
  <c r="G20" i="12"/>
  <c r="G19" i="12"/>
  <c r="K25" i="16"/>
  <c r="K29" i="16"/>
  <c r="H25" i="16"/>
  <c r="K41" i="16"/>
  <c r="K19" i="16"/>
  <c r="K17" i="16"/>
  <c r="A48" i="21"/>
  <c r="F48" i="21"/>
  <c r="A47" i="21"/>
  <c r="F47" i="21"/>
  <c r="A46" i="21"/>
  <c r="F46" i="21"/>
  <c r="A45" i="21"/>
  <c r="F45" i="21"/>
  <c r="A44" i="21"/>
  <c r="F44" i="21"/>
  <c r="A43" i="21"/>
  <c r="F43" i="21"/>
  <c r="A42" i="21"/>
  <c r="F42" i="21"/>
  <c r="A41" i="21"/>
  <c r="F41" i="21"/>
  <c r="A40" i="21"/>
  <c r="F40" i="21"/>
  <c r="A39" i="21"/>
  <c r="F39" i="21"/>
  <c r="A38" i="21"/>
  <c r="F38" i="21"/>
  <c r="A37" i="21"/>
  <c r="F37" i="21"/>
  <c r="A36" i="21"/>
  <c r="F36" i="21"/>
  <c r="A35" i="21"/>
  <c r="F35" i="21"/>
  <c r="A34" i="21"/>
  <c r="F34" i="21"/>
  <c r="A33" i="21"/>
  <c r="F33" i="21"/>
  <c r="A32" i="21"/>
  <c r="F32" i="21"/>
  <c r="A31" i="21"/>
  <c r="F31" i="21"/>
  <c r="A30" i="21"/>
  <c r="F30" i="21"/>
  <c r="A29" i="21"/>
  <c r="F29" i="21"/>
  <c r="A28" i="21"/>
  <c r="F28" i="21"/>
  <c r="A27" i="21"/>
  <c r="F27" i="21"/>
  <c r="A26" i="21"/>
  <c r="F26" i="21"/>
  <c r="A25" i="21"/>
  <c r="F25" i="21"/>
  <c r="A24" i="21"/>
  <c r="F24" i="21"/>
  <c r="A23" i="21"/>
  <c r="F23" i="21"/>
  <c r="A22" i="21"/>
  <c r="F22" i="21"/>
  <c r="A21" i="21"/>
  <c r="F21" i="21"/>
  <c r="A20" i="21"/>
  <c r="F20" i="21"/>
  <c r="A19" i="21"/>
  <c r="F19" i="21"/>
  <c r="A18" i="21"/>
  <c r="F18" i="21"/>
  <c r="A17" i="21"/>
  <c r="F17" i="21"/>
  <c r="A16" i="21"/>
  <c r="F16" i="21"/>
  <c r="A15" i="21"/>
  <c r="F15" i="21"/>
  <c r="C8" i="21"/>
  <c r="G10" i="21"/>
  <c r="H8" i="20"/>
  <c r="M8" i="20"/>
  <c r="I40" i="19"/>
  <c r="H40" i="19"/>
  <c r="J40" i="19"/>
  <c r="I39" i="19"/>
  <c r="H39" i="19"/>
  <c r="J39" i="19"/>
  <c r="F44" i="20"/>
  <c r="I38" i="19"/>
  <c r="H38" i="19"/>
  <c r="I37" i="19"/>
  <c r="H37" i="19"/>
  <c r="J37" i="19"/>
  <c r="F42" i="20"/>
  <c r="I36" i="19"/>
  <c r="H36" i="19"/>
  <c r="I35" i="19"/>
  <c r="H35" i="19"/>
  <c r="I34" i="19"/>
  <c r="H34" i="19"/>
  <c r="I33" i="19"/>
  <c r="H33" i="19"/>
  <c r="J33" i="19"/>
  <c r="D38" i="21"/>
  <c r="E38" i="21"/>
  <c r="I32" i="19"/>
  <c r="H32" i="19"/>
  <c r="I31" i="19"/>
  <c r="H31" i="19"/>
  <c r="I30" i="19"/>
  <c r="H30" i="19"/>
  <c r="I29" i="19"/>
  <c r="H29" i="19"/>
  <c r="J29" i="19"/>
  <c r="I28" i="19"/>
  <c r="H28" i="19"/>
  <c r="I27" i="19"/>
  <c r="H27" i="19"/>
  <c r="J27" i="19"/>
  <c r="I26" i="19"/>
  <c r="H26" i="19"/>
  <c r="I25" i="19"/>
  <c r="H25" i="19"/>
  <c r="J25" i="19"/>
  <c r="I24" i="19"/>
  <c r="H24" i="19"/>
  <c r="I23" i="19"/>
  <c r="H23" i="19"/>
  <c r="J23" i="19"/>
  <c r="F28" i="20"/>
  <c r="I22" i="19"/>
  <c r="H22" i="19"/>
  <c r="I21" i="19"/>
  <c r="H21" i="19"/>
  <c r="I20" i="19"/>
  <c r="H20" i="19"/>
  <c r="I19" i="19"/>
  <c r="H19" i="19"/>
  <c r="J19" i="19"/>
  <c r="D24" i="21"/>
  <c r="E24" i="21"/>
  <c r="G24" i="21"/>
  <c r="I18" i="19"/>
  <c r="H18" i="19"/>
  <c r="I17" i="19"/>
  <c r="H17" i="19"/>
  <c r="J17" i="19"/>
  <c r="I16" i="19"/>
  <c r="H16" i="19"/>
  <c r="I15" i="19"/>
  <c r="H15" i="19"/>
  <c r="J15" i="19"/>
  <c r="I14" i="19"/>
  <c r="H14" i="19"/>
  <c r="I13" i="19"/>
  <c r="H13" i="19"/>
  <c r="J13" i="19"/>
  <c r="I12" i="19"/>
  <c r="H12" i="19"/>
  <c r="I11" i="19"/>
  <c r="H11" i="19"/>
  <c r="I10" i="19"/>
  <c r="H10" i="19"/>
  <c r="G53" i="18"/>
  <c r="G40" i="6"/>
  <c r="C55" i="6"/>
  <c r="G30" i="6"/>
  <c r="D30" i="6"/>
  <c r="C54" i="6"/>
  <c r="D20" i="6"/>
  <c r="E72" i="5"/>
  <c r="K57" i="5"/>
  <c r="E70" i="12"/>
  <c r="H57" i="5"/>
  <c r="H73" i="5"/>
  <c r="E57" i="5"/>
  <c r="D45" i="21"/>
  <c r="E45" i="21"/>
  <c r="G45" i="21"/>
  <c r="F45" i="20"/>
  <c r="F47" i="20"/>
  <c r="D47" i="21"/>
  <c r="E47" i="21"/>
  <c r="G47" i="21"/>
  <c r="F70" i="12"/>
  <c r="J24" i="19"/>
  <c r="D29" i="21"/>
  <c r="E29" i="21"/>
  <c r="G29" i="21"/>
  <c r="H34" i="14"/>
  <c r="J20" i="19"/>
  <c r="D25" i="21"/>
  <c r="E25" i="21"/>
  <c r="G25" i="21"/>
  <c r="G38" i="21"/>
  <c r="H29" i="14"/>
  <c r="H12" i="14"/>
  <c r="H45" i="14"/>
  <c r="H44" i="14"/>
  <c r="B32" i="4"/>
  <c r="J6" i="13"/>
  <c r="H40" i="14"/>
  <c r="H11" i="14"/>
  <c r="H28" i="14"/>
  <c r="H37" i="14"/>
  <c r="H43" i="14"/>
  <c r="H15" i="14"/>
  <c r="H14" i="14"/>
  <c r="H39" i="14"/>
  <c r="H31" i="14"/>
  <c r="E34" i="18"/>
  <c r="I17" i="32"/>
  <c r="E37" i="18"/>
  <c r="K73" i="5"/>
  <c r="H33" i="14"/>
  <c r="H25" i="14"/>
  <c r="A13" i="12"/>
  <c r="H24" i="14"/>
  <c r="H22" i="14"/>
  <c r="G7" i="33"/>
  <c r="G26" i="33"/>
  <c r="I16" i="32"/>
  <c r="C6" i="21"/>
  <c r="H35" i="14"/>
  <c r="H27" i="14"/>
  <c r="H19" i="14"/>
  <c r="J8" i="13"/>
  <c r="H18" i="14"/>
  <c r="H17" i="14"/>
  <c r="H16" i="14"/>
  <c r="H38" i="14"/>
  <c r="H41" i="14"/>
  <c r="H23" i="14"/>
  <c r="H30" i="14"/>
  <c r="E32" i="18"/>
  <c r="H32" i="14"/>
  <c r="H26" i="14"/>
  <c r="I72" i="5"/>
  <c r="E40" i="18"/>
  <c r="H42" i="14"/>
  <c r="E46" i="14"/>
  <c r="E73" i="5"/>
  <c r="J7" i="13"/>
  <c r="J14" i="19"/>
  <c r="D19" i="21"/>
  <c r="E19" i="21"/>
  <c r="G19" i="21"/>
  <c r="J35" i="19"/>
  <c r="D40" i="21"/>
  <c r="E40" i="21"/>
  <c r="G40" i="21"/>
  <c r="J34" i="19"/>
  <c r="F39" i="20"/>
  <c r="D34" i="20"/>
  <c r="E34" i="20"/>
  <c r="I34" i="20"/>
  <c r="D18" i="20"/>
  <c r="E18" i="20"/>
  <c r="I18" i="20"/>
  <c r="I47" i="20"/>
  <c r="D47" i="20"/>
  <c r="E47" i="20"/>
  <c r="H47" i="20"/>
  <c r="D25" i="20"/>
  <c r="E25" i="20"/>
  <c r="I25" i="20"/>
  <c r="I43" i="20"/>
  <c r="D43" i="20"/>
  <c r="E43" i="20"/>
  <c r="I21" i="20"/>
  <c r="D21" i="20"/>
  <c r="E21" i="20"/>
  <c r="I35" i="20"/>
  <c r="D35" i="20"/>
  <c r="E35" i="20"/>
  <c r="I28" i="20"/>
  <c r="D28" i="20"/>
  <c r="E28" i="20"/>
  <c r="H28" i="20"/>
  <c r="I20" i="20"/>
  <c r="D20" i="20"/>
  <c r="E20" i="20"/>
  <c r="I41" i="20"/>
  <c r="D41" i="20"/>
  <c r="E41" i="20"/>
  <c r="I27" i="20"/>
  <c r="D27" i="20"/>
  <c r="E27" i="20"/>
  <c r="I19" i="20"/>
  <c r="D19" i="20"/>
  <c r="E19" i="20"/>
  <c r="I40" i="20"/>
  <c r="D40" i="20"/>
  <c r="E40" i="20"/>
  <c r="D26" i="20"/>
  <c r="E26" i="20"/>
  <c r="I26" i="20"/>
  <c r="I32" i="20"/>
  <c r="D32" i="20"/>
  <c r="E32" i="20"/>
  <c r="I46" i="20"/>
  <c r="D46" i="20"/>
  <c r="E46" i="20"/>
  <c r="D31" i="20"/>
  <c r="E31" i="20"/>
  <c r="I31" i="20"/>
  <c r="I24" i="20"/>
  <c r="D24" i="20"/>
  <c r="E24" i="20"/>
  <c r="I45" i="20"/>
  <c r="D45" i="20"/>
  <c r="E45" i="20"/>
  <c r="H45" i="20"/>
  <c r="K45" i="20"/>
  <c r="I37" i="20"/>
  <c r="D37" i="20"/>
  <c r="E37" i="20"/>
  <c r="I30" i="20"/>
  <c r="D30" i="20"/>
  <c r="E30" i="20"/>
  <c r="I23" i="20"/>
  <c r="D23" i="20"/>
  <c r="E23" i="20"/>
  <c r="I15" i="20"/>
  <c r="D15" i="20"/>
  <c r="E15" i="20"/>
  <c r="D48" i="20"/>
  <c r="E48" i="20"/>
  <c r="I48" i="20"/>
  <c r="D33" i="20"/>
  <c r="E33" i="20"/>
  <c r="I33" i="20"/>
  <c r="I39" i="20"/>
  <c r="D39" i="20"/>
  <c r="E39" i="20"/>
  <c r="D17" i="20"/>
  <c r="E17" i="20"/>
  <c r="I17" i="20"/>
  <c r="I38" i="20"/>
  <c r="D38" i="20"/>
  <c r="E38" i="20"/>
  <c r="I16" i="20"/>
  <c r="D16" i="20"/>
  <c r="E16" i="20"/>
  <c r="I44" i="20"/>
  <c r="D44" i="20"/>
  <c r="E44" i="20"/>
  <c r="H44" i="20"/>
  <c r="I36" i="20"/>
  <c r="D36" i="20"/>
  <c r="E36" i="20"/>
  <c r="I29" i="20"/>
  <c r="D29" i="20"/>
  <c r="E29" i="20"/>
  <c r="I22" i="20"/>
  <c r="D22" i="20"/>
  <c r="E22" i="20"/>
  <c r="I42" i="20"/>
  <c r="D42" i="20"/>
  <c r="E42" i="20"/>
  <c r="H42" i="20"/>
  <c r="J36" i="19"/>
  <c r="F41" i="20"/>
  <c r="J32" i="19"/>
  <c r="D37" i="21"/>
  <c r="E37" i="21"/>
  <c r="G37" i="21"/>
  <c r="J28" i="19"/>
  <c r="J21" i="19"/>
  <c r="D26" i="21"/>
  <c r="E26" i="21"/>
  <c r="G26" i="21"/>
  <c r="J16" i="19"/>
  <c r="D21" i="21"/>
  <c r="E21" i="21"/>
  <c r="G21" i="21"/>
  <c r="J12" i="19"/>
  <c r="D17" i="21"/>
  <c r="E17" i="21"/>
  <c r="G17" i="21"/>
  <c r="J10" i="19"/>
  <c r="F38" i="20"/>
  <c r="J31" i="19"/>
  <c r="F36" i="20"/>
  <c r="J30" i="19"/>
  <c r="D35" i="21"/>
  <c r="E35" i="21"/>
  <c r="G35" i="21"/>
  <c r="F34" i="20"/>
  <c r="D34" i="21"/>
  <c r="E34" i="21"/>
  <c r="G34" i="21"/>
  <c r="J26" i="19"/>
  <c r="D30" i="21"/>
  <c r="E30" i="21"/>
  <c r="G30" i="21"/>
  <c r="F30" i="20"/>
  <c r="J22" i="19"/>
  <c r="D27" i="21"/>
  <c r="E27" i="21"/>
  <c r="G27" i="21"/>
  <c r="J18" i="19"/>
  <c r="D23" i="21"/>
  <c r="E23" i="21"/>
  <c r="G23" i="21"/>
  <c r="D22" i="21"/>
  <c r="E22" i="21"/>
  <c r="G22" i="21"/>
  <c r="F22" i="20"/>
  <c r="F18" i="20"/>
  <c r="D18" i="21"/>
  <c r="E18" i="21"/>
  <c r="G18" i="21"/>
  <c r="J11" i="19"/>
  <c r="F16" i="20"/>
  <c r="F33" i="20"/>
  <c r="D33" i="21"/>
  <c r="E33" i="21"/>
  <c r="G33" i="21"/>
  <c r="F48" i="20"/>
  <c r="D48" i="21"/>
  <c r="E48" i="21"/>
  <c r="G48" i="21"/>
  <c r="K33" i="16"/>
  <c r="K39" i="16"/>
  <c r="F20" i="20"/>
  <c r="D20" i="21"/>
  <c r="E20" i="21"/>
  <c r="G20" i="21"/>
  <c r="D32" i="21"/>
  <c r="E32" i="21"/>
  <c r="G32" i="21"/>
  <c r="F32" i="20"/>
  <c r="F46" i="20"/>
  <c r="D46" i="21"/>
  <c r="E46" i="21"/>
  <c r="G46" i="21"/>
  <c r="D44" i="21"/>
  <c r="E44" i="21"/>
  <c r="G44" i="21"/>
  <c r="I57" i="5"/>
  <c r="I73" i="5"/>
  <c r="J38" i="19"/>
  <c r="G54" i="12"/>
  <c r="G70" i="12"/>
  <c r="D28" i="21"/>
  <c r="E28" i="21"/>
  <c r="G28" i="21"/>
  <c r="G50" i="6"/>
  <c r="C56" i="6"/>
  <c r="C57" i="6"/>
  <c r="F25" i="20"/>
  <c r="D42" i="21"/>
  <c r="E42" i="21"/>
  <c r="G42" i="21"/>
  <c r="G69" i="12"/>
  <c r="J27" i="13"/>
  <c r="J10" i="13"/>
  <c r="F46" i="14"/>
  <c r="I18" i="32"/>
  <c r="J9" i="13"/>
  <c r="J26" i="13"/>
  <c r="F24" i="20"/>
  <c r="K47" i="20"/>
  <c r="H48" i="20"/>
  <c r="F29" i="20"/>
  <c r="K28" i="20"/>
  <c r="K42" i="20"/>
  <c r="F40" i="20"/>
  <c r="H40" i="20"/>
  <c r="K40" i="20"/>
  <c r="D39" i="21"/>
  <c r="E39" i="21"/>
  <c r="G39" i="21"/>
  <c r="D36" i="21"/>
  <c r="E36" i="21"/>
  <c r="G36" i="21"/>
  <c r="G7" i="18"/>
  <c r="H46" i="14"/>
  <c r="G47" i="18"/>
  <c r="I23" i="32"/>
  <c r="I25" i="32"/>
  <c r="I27" i="32"/>
  <c r="B32" i="13"/>
  <c r="B42" i="13"/>
  <c r="F15" i="20"/>
  <c r="H15" i="20"/>
  <c r="K15" i="20"/>
  <c r="J44" i="19"/>
  <c r="D15" i="21"/>
  <c r="E15" i="21"/>
  <c r="G15" i="21"/>
  <c r="F19" i="20"/>
  <c r="H19" i="20"/>
  <c r="K19" i="20"/>
  <c r="F17" i="20"/>
  <c r="H17" i="20"/>
  <c r="K17" i="20"/>
  <c r="F21" i="20"/>
  <c r="H21" i="20"/>
  <c r="K21" i="20"/>
  <c r="D41" i="21"/>
  <c r="E41" i="21"/>
  <c r="G41" i="21"/>
  <c r="F37" i="20"/>
  <c r="H37" i="20"/>
  <c r="K37" i="20"/>
  <c r="K48" i="20"/>
  <c r="H39" i="20"/>
  <c r="K39" i="20"/>
  <c r="K44" i="20"/>
  <c r="H34" i="20"/>
  <c r="K34" i="20"/>
  <c r="H30" i="20"/>
  <c r="K30" i="20"/>
  <c r="H20" i="20"/>
  <c r="K20" i="20"/>
  <c r="H25" i="20"/>
  <c r="K25" i="20"/>
  <c r="H41" i="20"/>
  <c r="K41" i="20"/>
  <c r="H22" i="20"/>
  <c r="K22" i="20"/>
  <c r="F26" i="20"/>
  <c r="H26" i="20"/>
  <c r="K26" i="20"/>
  <c r="H38" i="20"/>
  <c r="K38" i="20"/>
  <c r="H36" i="20"/>
  <c r="K36" i="20"/>
  <c r="F35" i="20"/>
  <c r="H35" i="20"/>
  <c r="K35" i="20"/>
  <c r="H32" i="20"/>
  <c r="K32" i="20"/>
  <c r="D31" i="21"/>
  <c r="E31" i="21"/>
  <c r="G31" i="21"/>
  <c r="F31" i="20"/>
  <c r="H31" i="20"/>
  <c r="K31" i="20"/>
  <c r="F27" i="20"/>
  <c r="H27" i="20"/>
  <c r="K27" i="20"/>
  <c r="F23" i="20"/>
  <c r="H23" i="20"/>
  <c r="K23" i="20"/>
  <c r="H18" i="20"/>
  <c r="K18" i="20"/>
  <c r="D16" i="21"/>
  <c r="E16" i="21"/>
  <c r="G16" i="21"/>
  <c r="H33" i="20"/>
  <c r="K33" i="20"/>
  <c r="E49" i="20"/>
  <c r="H46" i="20"/>
  <c r="K46" i="20"/>
  <c r="H24" i="20"/>
  <c r="K24" i="20"/>
  <c r="H29" i="20"/>
  <c r="K29" i="20"/>
  <c r="H16" i="20"/>
  <c r="K16" i="20"/>
  <c r="D43" i="21"/>
  <c r="E43" i="21"/>
  <c r="G43" i="21"/>
  <c r="F43" i="20"/>
  <c r="H43" i="20"/>
  <c r="K43" i="20"/>
  <c r="G54" i="18"/>
  <c r="G56" i="18"/>
  <c r="G57" i="18"/>
  <c r="G27" i="33"/>
  <c r="G49" i="21"/>
  <c r="E49" i="21"/>
  <c r="K49" i="20"/>
  <c r="H49" i="20"/>
  <c r="G28" i="33"/>
  <c r="G30" i="33"/>
  <c r="G58" i="18"/>
  <c r="G60" i="18"/>
  <c r="G61" i="18"/>
  <c r="G62" i="18"/>
  <c r="H49"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B13" authorId="0" shapeId="0" xr:uid="{00000000-0006-0000-0000-000001000000}">
      <text>
        <r>
          <rPr>
            <i/>
            <sz val="8"/>
            <color indexed="81"/>
            <rFont val="Arial"/>
            <family val="2"/>
          </rPr>
          <t>Format: mm/dd/yyyy</t>
        </r>
        <r>
          <rPr>
            <sz val="8"/>
            <color indexed="81"/>
            <rFont val="Tahoma"/>
            <family val="2"/>
          </rPr>
          <t xml:space="preserve">
</t>
        </r>
      </text>
    </comment>
    <comment ref="K16" authorId="1" shapeId="0" xr:uid="{00000000-0006-0000-0000-000002000000}">
      <text>
        <r>
          <rPr>
            <i/>
            <sz val="8"/>
            <color indexed="81"/>
            <rFont val="Arial"/>
            <family val="2"/>
          </rPr>
          <t>Format: mm/dd/yyyy</t>
        </r>
      </text>
    </comment>
    <comment ref="E20" authorId="1" shapeId="0" xr:uid="{00000000-0006-0000-0000-000003000000}">
      <text>
        <r>
          <rPr>
            <i/>
            <sz val="8"/>
            <color indexed="81"/>
            <rFont val="Arial"/>
            <family val="2"/>
          </rPr>
          <t>Budget amount based on Construction Closing Draw.</t>
        </r>
      </text>
    </comment>
    <comment ref="F20" authorId="1" shapeId="0" xr:uid="{00000000-0006-0000-0000-000004000000}">
      <text>
        <r>
          <rPr>
            <i/>
            <sz val="8"/>
            <color indexed="81"/>
            <rFont val="Arial"/>
            <family val="2"/>
          </rPr>
          <t>Budget amount based on cost certification cut off draw identified above.</t>
        </r>
      </text>
    </comment>
    <comment ref="G20" authorId="1" shapeId="0" xr:uid="{00000000-0006-0000-0000-000005000000}">
      <text>
        <r>
          <rPr>
            <i/>
            <sz val="8"/>
            <color indexed="81"/>
            <rFont val="Arial"/>
            <family val="2"/>
          </rPr>
          <t>All approved and paid costs as of the draw identified above.</t>
        </r>
      </text>
    </comment>
    <comment ref="H20" authorId="1" shapeId="0" xr:uid="{00000000-0006-0000-0000-000006000000}">
      <text>
        <r>
          <rPr>
            <i/>
            <sz val="8"/>
            <color indexed="81"/>
            <rFont val="Arial"/>
            <family val="2"/>
          </rPr>
          <t>All costs to be paid between Cost Certification cut off and conversion.</t>
        </r>
      </text>
    </comment>
    <comment ref="I20" authorId="1" shapeId="0" xr:uid="{00000000-0006-0000-0000-000007000000}">
      <text>
        <r>
          <rPr>
            <i/>
            <sz val="8"/>
            <color indexed="81"/>
            <rFont val="Arial"/>
            <family val="2"/>
          </rPr>
          <t>Include a supplememental schedule broken down by line item that lists all vendors paid and/or to be paid and the corresponding amounts.</t>
        </r>
      </text>
    </comment>
    <comment ref="K20" authorId="1" shapeId="0" xr:uid="{00000000-0006-0000-0000-000008000000}">
      <text>
        <r>
          <rPr>
            <i/>
            <sz val="8"/>
            <color indexed="81"/>
            <rFont val="Arial"/>
            <family val="2"/>
          </rPr>
          <t>Reconciles any line item differences [(+) or (-)] between the Current Budget Amount (column F) and the Certified Total Actual Costs (column J).</t>
        </r>
      </text>
    </comment>
    <comment ref="B23" authorId="0" shapeId="0" xr:uid="{00000000-0006-0000-0000-000009000000}">
      <text>
        <r>
          <rPr>
            <i/>
            <sz val="8"/>
            <color indexed="81"/>
            <rFont val="Arial"/>
            <family val="2"/>
          </rPr>
          <t xml:space="preserve">Constitutes the developer's compensation for services rendered exclusively in connection with coordinating and overseeing the construction and completion of the development.  No portion of the developer's fee may compensate the general partner to render any other services including, but not limited to, services in connection with the organization or syndication of the mortgagor.  
</t>
        </r>
        <r>
          <rPr>
            <b/>
            <i/>
            <sz val="8"/>
            <color indexed="81"/>
            <rFont val="Arial"/>
            <family val="2"/>
          </rPr>
          <t>Please refer to DSHA's Cost Certification Guide for details.</t>
        </r>
        <r>
          <rPr>
            <sz val="8"/>
            <color indexed="81"/>
            <rFont val="Tahoma"/>
            <family val="2"/>
          </rPr>
          <t xml:space="preserve">
</t>
        </r>
      </text>
    </comment>
    <comment ref="B24" authorId="0" shapeId="0" xr:uid="{00000000-0006-0000-0000-00000A000000}">
      <text>
        <r>
          <rPr>
            <i/>
            <sz val="8"/>
            <color indexed="81"/>
            <rFont val="Arial"/>
            <family val="2"/>
          </rPr>
          <t xml:space="preserve">Payment and performance bond fees are calculated on the combined cost of buildings, sitework, general requirements and contractor's overhead and profit.  Payment bond must stay in place for at least one year after substantial completion, and performance bond stays in place at least two years after substantial completion.  The bond typically costs 1-2% of the construction costs.  Other bonds required from the owner by state or municipal agencies in connection with the project may be eligible.
DSHA requires a minimum surety rating of “A-” VIII or better by AM Best Co. in Best’s Rating Guide; unless another construction lender requires a greater rating.
</t>
        </r>
        <r>
          <rPr>
            <sz val="8"/>
            <color indexed="81"/>
            <rFont val="Tahoma"/>
            <family val="2"/>
          </rPr>
          <t xml:space="preserve">
</t>
        </r>
      </text>
    </comment>
    <comment ref="B25" authorId="0" shapeId="0" xr:uid="{00000000-0006-0000-0000-00000B000000}">
      <text>
        <r>
          <rPr>
            <i/>
            <sz val="8"/>
            <color indexed="81"/>
            <rFont val="Arial"/>
            <family val="2"/>
          </rPr>
          <t xml:space="preserve">Costs associated with the Architect’s fees for design, plans and specifications by the architect of record.  No portion of the fees paid to any affiliated or identity of interest companies or in stock may be considered part of the allowable costs; however, such a transaction must be disclosed. </t>
        </r>
      </text>
    </comment>
    <comment ref="B26" authorId="0" shapeId="0" xr:uid="{00000000-0006-0000-0000-00000C000000}">
      <text>
        <r>
          <rPr>
            <i/>
            <sz val="8"/>
            <color indexed="81"/>
            <rFont val="Arial"/>
            <family val="2"/>
          </rPr>
          <t>Costs associated with the architect’s administration of the construction work and sub-consultants.  No portion of the fees paid to any affiliated or identity of interest companies or in stock may be considered part of the allowable costs; however, such a transaction must be disclosed.</t>
        </r>
        <r>
          <rPr>
            <sz val="8"/>
            <color indexed="81"/>
            <rFont val="Tahoma"/>
            <family val="2"/>
          </rPr>
          <t xml:space="preserve">
</t>
        </r>
      </text>
    </comment>
    <comment ref="B27" authorId="0" shapeId="0" xr:uid="{00000000-0006-0000-0000-00000D000000}">
      <text>
        <r>
          <rPr>
            <i/>
            <sz val="8"/>
            <color indexed="81"/>
            <rFont val="Arial"/>
            <family val="2"/>
          </rPr>
          <t>Costs associated for initial and final surveys (ALTA), site layout, subdivision design, actual soil borings and reports, environmental assessments or site reports, environmental audits, lead/asbestos or environmental testing, and flood plain and wetland delineation reports.  Costs associated with engineer/sub-consultants to include mechanical, electrical, structural, civil engineers, environmental, etc.</t>
        </r>
        <r>
          <rPr>
            <sz val="8"/>
            <color indexed="81"/>
            <rFont val="Tahoma"/>
            <family val="2"/>
          </rPr>
          <t xml:space="preserve">
</t>
        </r>
      </text>
    </comment>
    <comment ref="B28" authorId="0" shapeId="0" xr:uid="{00000000-0006-0000-0000-00000E000000}">
      <text>
        <r>
          <rPr>
            <i/>
            <sz val="8"/>
            <color indexed="81"/>
            <rFont val="Arial"/>
            <family val="2"/>
          </rPr>
          <t>Legal expenses are generally those incurred for construction closing, tax advice and set up fees only during organization of the ownership entity, and the preparation of the legal documents and representation for and during organization of the ownership entity.  Syndication fees are not financeable but may be paid from gross equity.  Initial deposits to open the owner’s banking account, courier fees, postage costs, and copy fees directly related to the project (at cost) of the owner only.</t>
        </r>
        <r>
          <rPr>
            <sz val="8"/>
            <color indexed="81"/>
            <rFont val="Tahoma"/>
            <family val="2"/>
          </rPr>
          <t xml:space="preserve">
</t>
        </r>
      </text>
    </comment>
    <comment ref="B29" authorId="0" shapeId="0" xr:uid="{00000000-0006-0000-0000-00000F000000}">
      <text>
        <r>
          <rPr>
            <i/>
            <sz val="8"/>
            <color indexed="81"/>
            <rFont val="Arial"/>
            <family val="2"/>
          </rPr>
          <t>Legal expenses are generally those incurred for permanent closings, tax advice, preparation/review of the legal documents and representation for and during organization of the ownership entity.  Courier fees, postage costs, and copy fees directly related to the project (at cost) of the owner only.</t>
        </r>
        <r>
          <rPr>
            <sz val="8"/>
            <color indexed="81"/>
            <rFont val="Tahoma"/>
            <family val="2"/>
          </rPr>
          <t xml:space="preserve">
</t>
        </r>
      </text>
    </comment>
    <comment ref="B30" authorId="0" shapeId="0" xr:uid="{00000000-0006-0000-0000-000010000000}">
      <text>
        <r>
          <rPr>
            <i/>
            <sz val="8"/>
            <color indexed="81"/>
            <rFont val="Arial"/>
            <family val="2"/>
          </rPr>
          <t>Costs associated with the capital needs assessment, market study, and appraisal for land and the project.  Only one physical or capital needs assessment or energy audit will be eligible as a project expense, but an update may be an allowable cost. Appraisals are typically ordered by banks participating in the financing and must meet specific banking requirements and DSHA approval.  Market studies must comply with DSHA's requirements.  Generally, only one appraisal or market study will be eligible as a project expense but an update may be an allowable cost.</t>
        </r>
        <r>
          <rPr>
            <sz val="8"/>
            <color indexed="81"/>
            <rFont val="Tahoma"/>
            <family val="2"/>
          </rPr>
          <t xml:space="preserve">
</t>
        </r>
      </text>
    </comment>
    <comment ref="B31" authorId="0" shapeId="0" xr:uid="{00000000-0006-0000-0000-000011000000}">
      <text>
        <r>
          <rPr>
            <i/>
            <sz val="8"/>
            <color indexed="81"/>
            <rFont val="Arial"/>
            <family val="2"/>
          </rPr>
          <t>Costs associated with the third party consultant (where the cost was not included in the architect’s fees) to perform the Phase I Environmental Site Assessment, which shall be prepared in accordance with ASTM E-1527-05, and/or Phase I Audit for properties with existing buildings in accordance with both State and Federal Regulation, as well as the energy audit.</t>
        </r>
        <r>
          <rPr>
            <sz val="8"/>
            <color indexed="81"/>
            <rFont val="Tahoma"/>
            <family val="2"/>
          </rPr>
          <t xml:space="preserve">
</t>
        </r>
      </text>
    </comment>
    <comment ref="B32" authorId="0" shapeId="0" xr:uid="{00000000-0006-0000-0000-000012000000}">
      <text>
        <r>
          <rPr>
            <i/>
            <sz val="8"/>
            <color indexed="81"/>
            <rFont val="Arial"/>
            <family val="2"/>
          </rPr>
          <t xml:space="preserve">Fees for Fire Marshal review, if any, building permits, utility tap, certificate of occupancy, municipal plans/review/inspection and </t>
        </r>
        <r>
          <rPr>
            <b/>
            <i/>
            <u/>
            <sz val="8"/>
            <color indexed="81"/>
            <rFont val="Arial"/>
            <family val="2"/>
          </rPr>
          <t>impact fees</t>
        </r>
        <r>
          <rPr>
            <i/>
            <sz val="8"/>
            <color indexed="81"/>
            <rFont val="Arial"/>
            <family val="2"/>
          </rPr>
          <t>.  State Fire Marshal review fees are typically waived with letter approval from DSHA.</t>
        </r>
        <r>
          <rPr>
            <sz val="8"/>
            <color indexed="81"/>
            <rFont val="Tahoma"/>
            <family val="2"/>
          </rPr>
          <t xml:space="preserve">
</t>
        </r>
      </text>
    </comment>
    <comment ref="B33" authorId="0" shapeId="0" xr:uid="{00000000-0006-0000-0000-000013000000}">
      <text>
        <r>
          <rPr>
            <i/>
            <sz val="8"/>
            <color indexed="81"/>
            <rFont val="Arial"/>
            <family val="2"/>
          </rPr>
          <t>The fees associated with all letters of credit required under DSHA loan documents.  The Working Capital Letter of Credit total amount is based on 2.5% of the combined construction mortgages at construction closing.  (Assumed mortgages that are transferred are not included in the calculation of construction or permanent mortgages. i.e., USDA loans). The Working Capital Letter of Credit or Escrow will be released at permanent closing or soon after assuming there are no outstanding financial concerns.  The Letter of Credit fee should be paid entirely by construction funds and should be paid up front for the full term.  Operation funds cannot be used to pay any portion of the Letter of Credit fees.</t>
        </r>
        <r>
          <rPr>
            <sz val="8"/>
            <color indexed="81"/>
            <rFont val="Tahoma"/>
            <family val="2"/>
          </rPr>
          <t xml:space="preserve">
</t>
        </r>
      </text>
    </comment>
    <comment ref="B34" authorId="0" shapeId="0" xr:uid="{00000000-0006-0000-0000-000014000000}">
      <text>
        <r>
          <rPr>
            <i/>
            <sz val="8"/>
            <color indexed="81"/>
            <rFont val="Arial"/>
            <family val="2"/>
          </rPr>
          <t>Amounts paid to an inspection agency, usually required by the lenders or syndicator.</t>
        </r>
        <r>
          <rPr>
            <sz val="8"/>
            <color indexed="81"/>
            <rFont val="Tahoma"/>
            <family val="2"/>
          </rPr>
          <t xml:space="preserve">
</t>
        </r>
      </text>
    </comment>
    <comment ref="B35" authorId="0" shapeId="0" xr:uid="{00000000-0006-0000-0000-000015000000}">
      <text>
        <r>
          <rPr>
            <i/>
            <sz val="8"/>
            <color indexed="81"/>
            <rFont val="Arial"/>
            <family val="2"/>
          </rPr>
          <t xml:space="preserve">Costs include advertising, temporary office rental expenses, office supplies and other marketing costs such as brochures, business cards, temporary signs, and flyers.
</t>
        </r>
        <r>
          <rPr>
            <sz val="8"/>
            <color indexed="81"/>
            <rFont val="Tahoma"/>
            <family val="2"/>
          </rPr>
          <t xml:space="preserve">
</t>
        </r>
      </text>
    </comment>
    <comment ref="B36" authorId="1" shapeId="0" xr:uid="{00000000-0006-0000-0000-000016000000}">
      <text>
        <r>
          <rPr>
            <i/>
            <sz val="8"/>
            <color indexed="81"/>
            <rFont val="Arial"/>
            <family val="2"/>
          </rPr>
          <t>Management companies can charge a rent up fee of up to $500 per unit for new construction or unoccupied rehabilitation developments. 
Management companies can charge up to $250 per unit for a rent up fee for occupied rehabilitation developments.
This fee is only allowed if it is included in the budget at construction closing. This line item cannot be increased after construction closing. No other management costs (office supplies, salaries, travel expenses, etc.) are allowed.</t>
        </r>
      </text>
    </comment>
    <comment ref="B37" authorId="0" shapeId="0" xr:uid="{00000000-0006-0000-0000-000017000000}">
      <text>
        <r>
          <rPr>
            <i/>
            <sz val="8"/>
            <color indexed="81"/>
            <rFont val="Arial"/>
            <family val="2"/>
          </rPr>
          <t>Furnishings for management office, and/or community room, office equipment and computer software/hardware.</t>
        </r>
        <r>
          <rPr>
            <sz val="8"/>
            <color indexed="81"/>
            <rFont val="Tahoma"/>
            <family val="2"/>
          </rPr>
          <t xml:space="preserve">
</t>
        </r>
      </text>
    </comment>
    <comment ref="B38" authorId="0" shapeId="0" xr:uid="{00000000-0006-0000-0000-000018000000}">
      <text>
        <r>
          <rPr>
            <i/>
            <sz val="8"/>
            <color indexed="81"/>
            <rFont val="Arial"/>
            <family val="2"/>
          </rPr>
          <t>Interest is allowable in the amount paid on all construction mortgage loans, from the date of initial closing until permanent loan closing.  For eligible basis purposes, DSHA will apply 50% of the interest as expensed.  Please contact the auditor for guidance.</t>
        </r>
        <r>
          <rPr>
            <sz val="8"/>
            <color indexed="81"/>
            <rFont val="Tahoma"/>
            <family val="2"/>
          </rPr>
          <t xml:space="preserve">
</t>
        </r>
      </text>
    </comment>
    <comment ref="B39" authorId="0" shapeId="0" xr:uid="{00000000-0006-0000-0000-000019000000}">
      <text>
        <r>
          <rPr>
            <i/>
            <sz val="8"/>
            <color indexed="81"/>
            <rFont val="Arial"/>
            <family val="2"/>
          </rPr>
          <t>The allowable amount for real estate taxes during the period of the construction loan and any state/county/city transfer tax.    For eligible basis purposes, DSHA will apply 50% of the interest as expensed.  Please contact the auditor for guidance.</t>
        </r>
        <r>
          <rPr>
            <sz val="8"/>
            <color indexed="81"/>
            <rFont val="Tahoma"/>
            <family val="2"/>
          </rPr>
          <t xml:space="preserve">
</t>
        </r>
      </text>
    </comment>
    <comment ref="B40" authorId="0" shapeId="0" xr:uid="{00000000-0006-0000-0000-00001A000000}">
      <text>
        <r>
          <rPr>
            <i/>
            <sz val="8"/>
            <color indexed="81"/>
            <rFont val="Arial"/>
            <family val="2"/>
          </rPr>
          <t>Tax is required on all properties with construction activity taking place within one year of acquisition.  The tax is calculated based on 1% of construction costs exceeding $10,000 and is paid prior to issuance of a building permit.  For rehabilitated properties, alterations, or additions to existing buildings, the tax applies only if the cost of the rehab exceeds 50% of the value of the property on which the construction is to occur.</t>
        </r>
        <r>
          <rPr>
            <sz val="8"/>
            <color indexed="81"/>
            <rFont val="Tahoma"/>
            <family val="2"/>
          </rPr>
          <t xml:space="preserve">
</t>
        </r>
      </text>
    </comment>
    <comment ref="B41" authorId="0" shapeId="0" xr:uid="{00000000-0006-0000-0000-00001B000000}">
      <text>
        <r>
          <rPr>
            <i/>
            <sz val="8"/>
            <color indexed="81"/>
            <rFont val="Arial"/>
            <family val="2"/>
          </rPr>
          <t>Builder's risk and property and casualty insurance costs are allowable in the amount accrued from construction closing to permanent closing.</t>
        </r>
        <r>
          <rPr>
            <sz val="8"/>
            <color indexed="81"/>
            <rFont val="Tahoma"/>
            <family val="2"/>
          </rPr>
          <t xml:space="preserve">
</t>
        </r>
      </text>
    </comment>
    <comment ref="B42" authorId="0" shapeId="0" xr:uid="{00000000-0006-0000-0000-00001C000000}">
      <text>
        <r>
          <rPr>
            <i/>
            <sz val="8"/>
            <color indexed="81"/>
            <rFont val="Arial"/>
            <family val="2"/>
          </rPr>
          <t>Financing fees (less DSHA's application fees) charged by lenders in connection with construction closing.</t>
        </r>
        <r>
          <rPr>
            <sz val="8"/>
            <color indexed="81"/>
            <rFont val="Tahoma"/>
            <family val="2"/>
          </rPr>
          <t xml:space="preserve">
</t>
        </r>
      </text>
    </comment>
    <comment ref="B43" authorId="0" shapeId="0" xr:uid="{00000000-0006-0000-0000-00001D000000}">
      <text>
        <r>
          <rPr>
            <i/>
            <sz val="8"/>
            <color indexed="81"/>
            <rFont val="Arial"/>
            <family val="2"/>
          </rPr>
          <t>Financing fees (less DSHA's application fees) charged by lenders in connection with permanent closing.</t>
        </r>
        <r>
          <rPr>
            <sz val="8"/>
            <color indexed="81"/>
            <rFont val="Tahoma"/>
            <family val="2"/>
          </rPr>
          <t xml:space="preserve">
</t>
        </r>
      </text>
    </comment>
    <comment ref="B44" authorId="0" shapeId="0" xr:uid="{00000000-0006-0000-0000-00001E000000}">
      <text>
        <r>
          <rPr>
            <i/>
            <sz val="8"/>
            <color indexed="81"/>
            <rFont val="Arial"/>
            <family val="2"/>
          </rPr>
          <t>Amounts paid in cash or to be paid by the mortgagor for the title search, title insurance, policy, and recording fees at the time of construction and permanent closing.</t>
        </r>
        <r>
          <rPr>
            <sz val="8"/>
            <color indexed="81"/>
            <rFont val="Tahoma"/>
            <family val="2"/>
          </rPr>
          <t xml:space="preserve">
</t>
        </r>
      </text>
    </comment>
    <comment ref="B45" authorId="0" shapeId="0" xr:uid="{00000000-0006-0000-0000-00001F000000}">
      <text>
        <r>
          <rPr>
            <i/>
            <sz val="8"/>
            <color indexed="81"/>
            <rFont val="Arial"/>
            <family val="2"/>
          </rPr>
          <t xml:space="preserve">The costs associated with the preparation of the Mortgagor=s and/or Contractor’s Certificate of Actual Costs.  The contractor shall separately certify its costs incurred in the performance of the work under the construction contract – the Owner is responsible for this cost as part of the mortgagor’s costs.  The costs associated with the annual audit and tax returns as required by any lender or syndicator or any periodical reports </t>
        </r>
        <r>
          <rPr>
            <b/>
            <i/>
            <u/>
            <sz val="8"/>
            <color indexed="81"/>
            <rFont val="Arial"/>
            <family val="2"/>
          </rPr>
          <t>during</t>
        </r>
        <r>
          <rPr>
            <b/>
            <i/>
            <sz val="8"/>
            <color indexed="81"/>
            <rFont val="Arial"/>
            <family val="2"/>
          </rPr>
          <t xml:space="preserve"> </t>
        </r>
        <r>
          <rPr>
            <i/>
            <sz val="8"/>
            <color indexed="81"/>
            <rFont val="Arial"/>
            <family val="2"/>
          </rPr>
          <t>the construction period.</t>
        </r>
        <r>
          <rPr>
            <sz val="8"/>
            <color indexed="81"/>
            <rFont val="Tahoma"/>
            <family val="2"/>
          </rPr>
          <t xml:space="preserve">
</t>
        </r>
      </text>
    </comment>
    <comment ref="B46" authorId="0" shapeId="0" xr:uid="{00000000-0006-0000-0000-000020000000}">
      <text>
        <r>
          <rPr>
            <i/>
            <sz val="8"/>
            <color indexed="81"/>
            <rFont val="Arial"/>
            <family val="2"/>
          </rPr>
          <t>The cost of the raw land, price must be supported by an appraisal.</t>
        </r>
        <r>
          <rPr>
            <sz val="8"/>
            <color indexed="81"/>
            <rFont val="Tahoma"/>
            <family val="2"/>
          </rPr>
          <t xml:space="preserve">
</t>
        </r>
      </text>
    </comment>
    <comment ref="B47" authorId="0" shapeId="0" xr:uid="{00000000-0006-0000-0000-000021000000}">
      <text>
        <r>
          <rPr>
            <i/>
            <sz val="8"/>
            <color indexed="81"/>
            <rFont val="Arial"/>
            <family val="2"/>
          </rPr>
          <t>The cost of improvements of the land which includes buildings, site improvements, roads, water/sewer, and site lighting thereon.  Price must be supported by an appraisal and approved by DSHA. For eligible basis purposes, transferred operational accounts cannot be considered part of the acquisition costs (security deposits, tax/insurance escrows, operations accounts etc). Reserves will be considered part of the acquisition costs upon transfer and must be reflected in the sales agreement price.</t>
        </r>
        <r>
          <rPr>
            <sz val="8"/>
            <color indexed="81"/>
            <rFont val="Tahoma"/>
            <family val="2"/>
          </rPr>
          <t xml:space="preserve">
</t>
        </r>
      </text>
    </comment>
    <comment ref="B48" authorId="0" shapeId="0" xr:uid="{00000000-0006-0000-0000-000022000000}">
      <text>
        <r>
          <rPr>
            <i/>
            <sz val="8"/>
            <color indexed="81"/>
            <rFont val="Arial"/>
            <family val="2"/>
          </rPr>
          <t>The actual cost that is required to relocate tenants including temporary storage costs. The Uniform Relocation Act is typically used for cost calculations.  
Please refer to the Cost Certification Guidelines for details.</t>
        </r>
      </text>
    </comment>
    <comment ref="B49" authorId="0" shapeId="0" xr:uid="{00000000-0006-0000-0000-000023000000}">
      <text>
        <r>
          <rPr>
            <i/>
            <sz val="8"/>
            <color indexed="81"/>
            <rFont val="Arial"/>
            <family val="2"/>
          </rPr>
          <t>DSHA allows up to $1,500 per unit for a relocation operating deficit reserve for operating deficits caused by off-site relocation.  This line item cannot be included in eligible basis. Any funds remaining will be applied to DSHA’s loans, if applicable, and cannot be applied to any other line items. Funding of an approved erserve from interim income wil not be considered to have caused a deficit in operations due to off-site relocations. Additioanlly, interim income may not be used as collateral for any loan (other than a standard assignment of rents and leases), operating deficit guarantee, or letter of credit..</t>
        </r>
      </text>
    </comment>
    <comment ref="B50" authorId="0" shapeId="0" xr:uid="{00000000-0006-0000-0000-000024000000}">
      <text>
        <r>
          <rPr>
            <i/>
            <sz val="8"/>
            <color indexed="81"/>
            <rFont val="Arial"/>
            <family val="2"/>
          </rPr>
          <t xml:space="preserve">A percentage, 5% for new construction and 10% for rehabilitation based on the cost of buildings, site work, general requirements and contractor’s overhead and profit. Only one contingency is allowed for both hard and soft costs.  </t>
        </r>
        <r>
          <rPr>
            <sz val="8"/>
            <color indexed="81"/>
            <rFont val="Tahoma"/>
            <family val="2"/>
          </rPr>
          <t xml:space="preserve">
</t>
        </r>
      </text>
    </comment>
    <comment ref="B51" authorId="0" shapeId="0" xr:uid="{00000000-0006-0000-0000-000025000000}">
      <text>
        <r>
          <rPr>
            <i/>
            <sz val="8"/>
            <color indexed="81"/>
            <rFont val="Arial"/>
            <family val="2"/>
          </rPr>
          <t>Costs associated for legal expenses as it relates to tax-exempt bond transactions.</t>
        </r>
        <r>
          <rPr>
            <sz val="8"/>
            <color indexed="81"/>
            <rFont val="Tahoma"/>
            <family val="2"/>
          </rPr>
          <t xml:space="preserve">
</t>
        </r>
      </text>
    </comment>
    <comment ref="B52" authorId="0" shapeId="0" xr:uid="{00000000-0006-0000-0000-000026000000}">
      <text>
        <r>
          <rPr>
            <i/>
            <sz val="8"/>
            <color indexed="81"/>
            <rFont val="Arial"/>
            <family val="2"/>
          </rPr>
          <t>Costs associated with the issuance of tax-exempt bonds (including DSHA fees).</t>
        </r>
        <r>
          <rPr>
            <sz val="8"/>
            <color indexed="81"/>
            <rFont val="Tahoma"/>
            <family val="2"/>
          </rPr>
          <t xml:space="preserve">
</t>
        </r>
      </text>
    </comment>
    <comment ref="B53" authorId="1" shapeId="0" xr:uid="{00000000-0006-0000-0000-000027000000}">
      <text>
        <r>
          <rPr>
            <i/>
            <sz val="8"/>
            <color indexed="81"/>
            <rFont val="Arial"/>
            <family val="2"/>
          </rPr>
          <t>LIHTC Application Fee and Application Fee for each funding source (excludes HOME and NHTF).</t>
        </r>
      </text>
    </comment>
    <comment ref="B54" authorId="1" shapeId="0" xr:uid="{00000000-0006-0000-0000-000028000000}">
      <text>
        <r>
          <rPr>
            <i/>
            <sz val="8"/>
            <color indexed="81"/>
            <rFont val="Arial"/>
            <family val="2"/>
          </rPr>
          <t>$250/unit</t>
        </r>
      </text>
    </comment>
    <comment ref="B55" authorId="0" shapeId="0" xr:uid="{00000000-0006-0000-0000-000029000000}">
      <text>
        <r>
          <rPr>
            <i/>
            <sz val="8"/>
            <color indexed="81"/>
            <rFont val="Arial"/>
            <family val="2"/>
          </rPr>
          <t>Can include approved mortgagor line items.  All other line items must be preapproved by DSHA.  For example, Bridge Loan Interest - Interest accrued on acquisition loans prior to DSHA construction closing with prior consent of DSHA.</t>
        </r>
        <r>
          <rPr>
            <sz val="8"/>
            <color indexed="81"/>
            <rFont val="Tahoma"/>
            <family val="2"/>
          </rPr>
          <t xml:space="preserve">
</t>
        </r>
      </text>
    </comment>
    <comment ref="B56" authorId="0" shapeId="0" xr:uid="{00000000-0006-0000-0000-00002A000000}">
      <text>
        <r>
          <rPr>
            <i/>
            <sz val="8"/>
            <color indexed="81"/>
            <rFont val="Arial"/>
            <family val="2"/>
          </rPr>
          <t>Can include approved mortgagor line items.  All other line items must be preapproved by DSHA.  For example, Bridge Loan Interest - Interest accrued on acquisition loans prior to DSHA construction closing with prior consent of DSHA.</t>
        </r>
        <r>
          <rPr>
            <sz val="8"/>
            <color indexed="81"/>
            <rFont val="Tahoma"/>
            <family val="2"/>
          </rPr>
          <t xml:space="preserve">
</t>
        </r>
      </text>
    </comment>
    <comment ref="K57" authorId="1" shapeId="0" xr:uid="{00000000-0006-0000-0000-00002B000000}">
      <text>
        <r>
          <rPr>
            <i/>
            <sz val="8"/>
            <color indexed="81"/>
            <rFont val="Arial"/>
            <family val="2"/>
          </rPr>
          <t>Overall negative amount indicates project cost savings.
Overall positive amount indicates cost overruns which must be covered by outside Owner sources unless otherwise approved by DSHA.</t>
        </r>
      </text>
    </comment>
    <comment ref="B60" authorId="0" shapeId="0" xr:uid="{00000000-0006-0000-0000-00002C000000}">
      <text>
        <r>
          <rPr>
            <i/>
            <sz val="8"/>
            <color indexed="81"/>
            <rFont val="Arial"/>
            <family val="2"/>
          </rPr>
          <t>Application fees: $1,250/source, due at application.</t>
        </r>
        <r>
          <rPr>
            <sz val="8"/>
            <color indexed="81"/>
            <rFont val="Tahoma"/>
            <family val="2"/>
          </rPr>
          <t xml:space="preserve">
</t>
        </r>
      </text>
    </comment>
    <comment ref="B61" authorId="0" shapeId="0" xr:uid="{00000000-0006-0000-0000-00002D000000}">
      <text>
        <r>
          <rPr>
            <i/>
            <sz val="8"/>
            <color indexed="81"/>
            <rFont val="Arial"/>
            <family val="2"/>
          </rPr>
          <t>An escrow funded with cash for a working capital escrow</t>
        </r>
        <r>
          <rPr>
            <sz val="8"/>
            <color indexed="81"/>
            <rFont val="Tahoma"/>
            <family val="2"/>
          </rPr>
          <t xml:space="preserve">
</t>
        </r>
      </text>
    </comment>
    <comment ref="B62" authorId="0" shapeId="0" xr:uid="{00000000-0006-0000-0000-00002E000000}">
      <text>
        <r>
          <rPr>
            <i/>
            <sz val="8"/>
            <color indexed="81"/>
            <rFont val="Arial"/>
            <family val="2"/>
          </rPr>
          <t xml:space="preserve">DSHA charges a monitoring fee on Tax Credit eligible units for performing compliance monitoring for the IRS.  DSHA will charge $600 per LIHTC unit.  This fee must be paid prior to receiving an allocation of Tax Credits at the issuance of IRS Form 8609 or the Carryover Agreement, whichever is issued first. </t>
        </r>
        <r>
          <rPr>
            <sz val="8"/>
            <color indexed="81"/>
            <rFont val="Tahoma"/>
            <family val="2"/>
          </rPr>
          <t xml:space="preserve">
</t>
        </r>
      </text>
    </comment>
    <comment ref="B63" authorId="0" shapeId="0" xr:uid="{00000000-0006-0000-0000-00002F000000}">
      <text>
        <r>
          <rPr>
            <i/>
            <sz val="8"/>
            <color indexed="81"/>
            <rFont val="Arial"/>
            <family val="2"/>
          </rPr>
          <t>DSHA charges an allocation fee upon reservation of Tax Credits, including Volume Cap Credits.  1.5% of the carryover allocation amount x ten (10) years is required.</t>
        </r>
        <r>
          <rPr>
            <sz val="8"/>
            <color indexed="81"/>
            <rFont val="Tahoma"/>
            <family val="2"/>
          </rPr>
          <t xml:space="preserve">
</t>
        </r>
      </text>
    </comment>
    <comment ref="B64" authorId="0" shapeId="0" xr:uid="{00000000-0006-0000-0000-000030000000}">
      <text>
        <r>
          <rPr>
            <i/>
            <sz val="8"/>
            <color indexed="81"/>
            <rFont val="Arial"/>
            <family val="2"/>
          </rPr>
          <t>Reserve required by investors or lenders and typically is six months of operating expenses, including debt service and reserve for replacement payments.  For acquisition/rehabilatation developments, the operating reserve must be funded at construction closing.  This fund is typically paid from equity or transferred reserves.  The term of the reserve is in accordance with the investor’s partnership terms or lender requirements.</t>
        </r>
        <r>
          <rPr>
            <sz val="8"/>
            <color indexed="81"/>
            <rFont val="Tahoma"/>
            <family val="2"/>
          </rPr>
          <t xml:space="preserve">
</t>
        </r>
      </text>
    </comment>
    <comment ref="B65" authorId="1" shapeId="0" xr:uid="{00000000-0006-0000-0000-000031000000}">
      <text>
        <r>
          <rPr>
            <i/>
            <sz val="8"/>
            <color indexed="81"/>
            <rFont val="Arial"/>
            <family val="2"/>
          </rPr>
          <t>DSHA requires a reserve of $1,500/unit established by permanent closing.</t>
        </r>
        <r>
          <rPr>
            <b/>
            <i/>
            <sz val="8"/>
            <color indexed="81"/>
            <rFont val="Arial"/>
            <family val="2"/>
          </rPr>
          <t xml:space="preserve">
</t>
        </r>
      </text>
    </comment>
    <comment ref="B66" authorId="1" shapeId="0" xr:uid="{00000000-0006-0000-0000-000032000000}">
      <text>
        <r>
          <rPr>
            <i/>
            <sz val="8"/>
            <color indexed="81"/>
            <rFont val="Arial"/>
            <family val="2"/>
          </rPr>
          <t>If carpeting is utilized, DSHA requires an additional replacement reserve of $150/unit (total replacement reserve of $1,650/unit) established by permanent closing.</t>
        </r>
        <r>
          <rPr>
            <sz val="9"/>
            <color indexed="81"/>
            <rFont val="Tahoma"/>
            <family val="2"/>
          </rPr>
          <t xml:space="preserve">
</t>
        </r>
      </text>
    </comment>
    <comment ref="B67" authorId="0" shapeId="0" xr:uid="{00000000-0006-0000-0000-000033000000}">
      <text>
        <r>
          <rPr>
            <i/>
            <sz val="8"/>
            <color indexed="81"/>
            <rFont val="Arial"/>
            <family val="2"/>
          </rPr>
          <t xml:space="preserve">A reserve that is usually required by the Syndicator for anticipated non-renewal of the subsidy contract.  This reserve </t>
        </r>
        <r>
          <rPr>
            <b/>
            <i/>
            <sz val="8"/>
            <color indexed="81"/>
            <rFont val="Arial"/>
            <family val="2"/>
          </rPr>
          <t>is not an eligible basis cost and cannot be paid from DSHA funds.</t>
        </r>
        <r>
          <rPr>
            <i/>
            <sz val="8"/>
            <color indexed="81"/>
            <rFont val="Arial"/>
            <family val="2"/>
          </rPr>
          <t xml:space="preserve">  Typically it is funded from interim income or equity.  The term of the reserve is in accordance with the investor’s partnership or lender requirements. At the end of the transition term, funds are returned to the development.</t>
        </r>
        <r>
          <rPr>
            <sz val="8"/>
            <color indexed="81"/>
            <rFont val="Tahoma"/>
            <family val="2"/>
          </rPr>
          <t xml:space="preserve">
</t>
        </r>
      </text>
    </comment>
    <comment ref="B68" authorId="0" shapeId="0" xr:uid="{00000000-0006-0000-0000-000034000000}">
      <text>
        <r>
          <rPr>
            <i/>
            <sz val="8"/>
            <color indexed="81"/>
            <rFont val="Arial"/>
            <family val="2"/>
          </rPr>
          <t>Legal fees associated with Syndicator</t>
        </r>
        <r>
          <rPr>
            <sz val="8"/>
            <color indexed="81"/>
            <rFont val="Tahoma"/>
            <family val="2"/>
          </rPr>
          <t xml:space="preserve">
</t>
        </r>
      </text>
    </comment>
    <comment ref="B69" authorId="0" shapeId="0" xr:uid="{00000000-0006-0000-0000-000035000000}">
      <text>
        <r>
          <rPr>
            <i/>
            <sz val="8"/>
            <color indexed="81"/>
            <rFont val="Arial"/>
            <family val="2"/>
          </rPr>
          <t>Tax Escrow established at Conversion from Gross Equity. Based on the estimated tax liability.</t>
        </r>
      </text>
    </comment>
    <comment ref="B70" authorId="0" shapeId="0" xr:uid="{81A2F1B4-673F-48F3-B3B6-3F664F32CCE0}">
      <text>
        <r>
          <rPr>
            <i/>
            <sz val="8"/>
            <color indexed="81"/>
            <rFont val="Arial"/>
            <family val="2"/>
          </rPr>
          <t>Insurance Escrow established at Conversion from Gross Equity. Based on the estimated annual insurance premium.</t>
        </r>
      </text>
    </comment>
    <comment ref="B71" authorId="0" shapeId="0" xr:uid="{00000000-0006-0000-0000-000037000000}">
      <text>
        <r>
          <rPr>
            <i/>
            <sz val="8"/>
            <color indexed="81"/>
            <rFont val="Arial"/>
            <family val="2"/>
          </rPr>
          <t>Other reserves required by lenders, Syndicators or contract administrators may not be paid from DSHA funds without prior DSHA approval</t>
        </r>
        <r>
          <rPr>
            <sz val="8"/>
            <color indexed="81"/>
            <rFont val="Tahoma"/>
            <family val="2"/>
          </rPr>
          <t xml:space="preserve">
</t>
        </r>
      </text>
    </comment>
    <comment ref="K72" authorId="1" shapeId="0" xr:uid="{00000000-0006-0000-0000-000038000000}">
      <text>
        <r>
          <rPr>
            <i/>
            <sz val="8"/>
            <color indexed="81"/>
            <rFont val="Arial"/>
            <family val="2"/>
          </rPr>
          <t>Overall negative amount indicates project cost savings.
Overall positive amount indicates cost overruns which must be covered by outside Owner sources unless otherwise approved by DSHA.</t>
        </r>
      </text>
    </comment>
    <comment ref="K73" authorId="1" shapeId="0" xr:uid="{00000000-0006-0000-0000-000039000000}">
      <text>
        <r>
          <rPr>
            <i/>
            <sz val="8"/>
            <color indexed="81"/>
            <rFont val="Arial"/>
            <family val="2"/>
          </rPr>
          <t>Overall negative amount indicates project cost savings.
Overall positive amount indicates cost overruns which must be covered by outside Owner sources unless otherwise approved by DSHA.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K16" authorId="0" shapeId="0" xr:uid="{00000000-0006-0000-0D00-000001000000}">
      <text>
        <r>
          <rPr>
            <i/>
            <sz val="8"/>
            <color indexed="81"/>
            <rFont val="Arial"/>
            <family val="2"/>
          </rPr>
          <t xml:space="preserve">Enter tax-exempt bond amount.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B20" authorId="0" shapeId="0" xr:uid="{00000000-0006-0000-0E00-000001000000}">
      <text>
        <r>
          <rPr>
            <i/>
            <sz val="8"/>
            <color indexed="81"/>
            <rFont val="Arial"/>
            <family val="2"/>
          </rPr>
          <t xml:space="preserve">Constitutes the developer's compensation for services rendered exclusively in connection with coordinating and overseeing the construction and completion of the development.  No portion of the developer's fee may compensate the general partner to render any other services including, but not limited to, services in connection with the organization or syndication of the mortgagor.  
</t>
        </r>
        <r>
          <rPr>
            <b/>
            <i/>
            <sz val="8"/>
            <color indexed="81"/>
            <rFont val="Arial"/>
            <family val="2"/>
          </rPr>
          <t>Please refer to DSHA's Cost Certification Guide for details.</t>
        </r>
        <r>
          <rPr>
            <sz val="8"/>
            <color indexed="81"/>
            <rFont val="Tahoma"/>
            <family val="2"/>
          </rPr>
          <t xml:space="preserve">
</t>
        </r>
      </text>
    </comment>
    <comment ref="B21" authorId="0" shapeId="0" xr:uid="{00000000-0006-0000-0E00-000002000000}">
      <text>
        <r>
          <rPr>
            <i/>
            <sz val="8"/>
            <color indexed="81"/>
            <rFont val="Arial"/>
            <family val="2"/>
          </rPr>
          <t xml:space="preserve">Payment and performance bond fees are calculated on the combined cost of buildings, sitework, general requirements and contractor's overhead and profit.  Payment bond must stay in place for at least one year after substantial completion, and performance bond stays in place at least two years after substantial completion.  The bond typically costs 1-2% of the construction costs.  Other bonds required from the owner by state or municipal agencies in connection with the project may be eligible.
DSHA requires a minimum surety rating of “A-” VIII or better by AM Best Co. in Best’s Rating Guide; unless another construction lender requires a greater rating.
</t>
        </r>
        <r>
          <rPr>
            <sz val="8"/>
            <color indexed="81"/>
            <rFont val="Tahoma"/>
            <family val="2"/>
          </rPr>
          <t xml:space="preserve">
</t>
        </r>
      </text>
    </comment>
    <comment ref="B22" authorId="0" shapeId="0" xr:uid="{00000000-0006-0000-0E00-000003000000}">
      <text>
        <r>
          <rPr>
            <i/>
            <sz val="8"/>
            <color indexed="81"/>
            <rFont val="Arial"/>
            <family val="2"/>
          </rPr>
          <t xml:space="preserve">Costs associated with the Architect’s fees for design, plans and specifications by the architect of record.  No portion of the fees paid to any affiliated or identity of interest companies or in stock may be considered part of the allowable costs; however, such a transaction must be disclosed. </t>
        </r>
        <r>
          <rPr>
            <sz val="8"/>
            <color indexed="81"/>
            <rFont val="Tahoma"/>
            <family val="2"/>
          </rPr>
          <t xml:space="preserve">
</t>
        </r>
      </text>
    </comment>
    <comment ref="B23" authorId="0" shapeId="0" xr:uid="{00000000-0006-0000-0E00-000004000000}">
      <text>
        <r>
          <rPr>
            <i/>
            <sz val="8"/>
            <color indexed="81"/>
            <rFont val="Arial"/>
            <family val="2"/>
          </rPr>
          <t>Costs associated with the architect’s administration of the construction work and sub-consultants.  No portion of the fees paid to any affiliated or identity of interest companies or in stock may be considered part of the allowable costs; however, such a transaction must be disclosed.</t>
        </r>
        <r>
          <rPr>
            <sz val="8"/>
            <color indexed="81"/>
            <rFont val="Tahoma"/>
            <family val="2"/>
          </rPr>
          <t xml:space="preserve">
</t>
        </r>
      </text>
    </comment>
    <comment ref="B24" authorId="0" shapeId="0" xr:uid="{00000000-0006-0000-0E00-000005000000}">
      <text>
        <r>
          <rPr>
            <i/>
            <sz val="8"/>
            <color indexed="81"/>
            <rFont val="Arial"/>
            <family val="2"/>
          </rPr>
          <t>Costs associated for initial and final surveys (ALTA), site layout, subdivision design, actual soil borings and reports, environmental assessments or site reports, environmental audits, lead/asbestos or environmental testing, and flood plain and wetland delineation reports.  Costs associated with engineer/sub-consultants to include mechanical, electrical, structural, civil engineers, environmental, etc.</t>
        </r>
        <r>
          <rPr>
            <sz val="8"/>
            <color indexed="81"/>
            <rFont val="Tahoma"/>
            <family val="2"/>
          </rPr>
          <t xml:space="preserve">
</t>
        </r>
      </text>
    </comment>
    <comment ref="B25" authorId="0" shapeId="0" xr:uid="{00000000-0006-0000-0E00-000006000000}">
      <text>
        <r>
          <rPr>
            <i/>
            <sz val="8"/>
            <color indexed="81"/>
            <rFont val="Arial"/>
            <family val="2"/>
          </rPr>
          <t>Legal expenses are generally those incurred for construction closing, tax advice and set up fees only during organization of the ownership entity, and the preparation of the legal documents and representation for and during organization of the ownership entity.  Syndication fees are not financeable but may be paid from gross equity.  Initial deposits to open the owner’s banking account, courier fees, postage costs, and copy fees directly related to the project (at cost) of the owner only.</t>
        </r>
        <r>
          <rPr>
            <sz val="8"/>
            <color indexed="81"/>
            <rFont val="Tahoma"/>
            <family val="2"/>
          </rPr>
          <t xml:space="preserve">
</t>
        </r>
      </text>
    </comment>
    <comment ref="B26" authorId="0" shapeId="0" xr:uid="{00000000-0006-0000-0E00-000007000000}">
      <text>
        <r>
          <rPr>
            <i/>
            <sz val="8"/>
            <color indexed="81"/>
            <rFont val="Arial"/>
            <family val="2"/>
          </rPr>
          <t>Legal expenses are generally those incurred for permanent closings, tax advice, preparation/review of the legal documents and representation for and during organization of the ownership entity.  Courier fees, postage costs, and copy fees directly related to the project (at cost) of the owner only.</t>
        </r>
        <r>
          <rPr>
            <sz val="8"/>
            <color indexed="81"/>
            <rFont val="Tahoma"/>
            <family val="2"/>
          </rPr>
          <t xml:space="preserve">
</t>
        </r>
      </text>
    </comment>
    <comment ref="B27" authorId="0" shapeId="0" xr:uid="{00000000-0006-0000-0E00-000008000000}">
      <text>
        <r>
          <rPr>
            <i/>
            <sz val="8"/>
            <color indexed="81"/>
            <rFont val="Arial"/>
            <family val="2"/>
          </rPr>
          <t>Costs associated with the capital needs assessment, market study, and appraisal for land and the project.  Only one physical or capital needs assessment will be eligible as a project expense but an update may be an allowable cost. Appraisals are typically ordered by banks participating in the financing and must meet specific banking requirements and DSHA approval.  Market studies must comply with DSHA's requirements.  Generally, only one appraisal or market study will be eligible as a project expense but an update may be an allowable cost.</t>
        </r>
        <r>
          <rPr>
            <sz val="8"/>
            <color indexed="81"/>
            <rFont val="Tahoma"/>
            <family val="2"/>
          </rPr>
          <t xml:space="preserve">
</t>
        </r>
      </text>
    </comment>
    <comment ref="B28" authorId="0" shapeId="0" xr:uid="{00000000-0006-0000-0E00-000009000000}">
      <text>
        <r>
          <rPr>
            <i/>
            <sz val="8"/>
            <color indexed="81"/>
            <rFont val="Arial"/>
            <family val="2"/>
          </rPr>
          <t xml:space="preserve">Costs associated with the third party consultant (where the cost was not included in the architect’s fees) to perform the Phase I Environmental Site Assessment, which shall be prepared in accordance with ASTM E-1527-05, and/or Phase I Audit for properties with existing buildings in accordance with both State and Federal Regulations, and energy audit.
</t>
        </r>
        <r>
          <rPr>
            <sz val="8"/>
            <color indexed="81"/>
            <rFont val="Tahoma"/>
            <family val="2"/>
          </rPr>
          <t xml:space="preserve">
</t>
        </r>
      </text>
    </comment>
    <comment ref="B29" authorId="0" shapeId="0" xr:uid="{00000000-0006-0000-0E00-00000A000000}">
      <text>
        <r>
          <rPr>
            <i/>
            <sz val="8"/>
            <color indexed="81"/>
            <rFont val="Arial"/>
            <family val="2"/>
          </rPr>
          <t xml:space="preserve">Fees for Fire Marshal review, if any, building permits, utility tap, certificate of occupancy, municipal plans/review/inspection and </t>
        </r>
        <r>
          <rPr>
            <b/>
            <i/>
            <u/>
            <sz val="8"/>
            <color indexed="81"/>
            <rFont val="Arial"/>
            <family val="2"/>
          </rPr>
          <t>impact fees</t>
        </r>
        <r>
          <rPr>
            <i/>
            <sz val="8"/>
            <color indexed="81"/>
            <rFont val="Arial"/>
            <family val="2"/>
          </rPr>
          <t>.  State Fire Marshal review fees are typically waived with letter approval from DSHA.</t>
        </r>
        <r>
          <rPr>
            <sz val="8"/>
            <color indexed="81"/>
            <rFont val="Tahoma"/>
            <family val="2"/>
          </rPr>
          <t xml:space="preserve">
</t>
        </r>
      </text>
    </comment>
    <comment ref="B30" authorId="0" shapeId="0" xr:uid="{00000000-0006-0000-0E00-00000B000000}">
      <text>
        <r>
          <rPr>
            <i/>
            <sz val="8"/>
            <color indexed="81"/>
            <rFont val="Arial"/>
            <family val="2"/>
          </rPr>
          <t>The fees associated with all letters of credit required under DSHA loan documents.  The Working Capital Letter of Credit total amount is based on 2.5% of the combined construction mortgages at construction closing.  (Assumed mortgages that are transferred are not included in the calculation of construction or permanent mortgages. i.e., USDA loans). The Working Capital Letter of Credit or Escrow will be released at permanent closing or soon after assuming there are no outstanding financial concerns.  The Letter of Credit fee should be paid entirely by construction funds and should be paid up front for the full term.  Operation funds cannot be used to pay any portion of the Letter of Credit fees.</t>
        </r>
        <r>
          <rPr>
            <sz val="8"/>
            <color indexed="81"/>
            <rFont val="Tahoma"/>
            <family val="2"/>
          </rPr>
          <t xml:space="preserve">
</t>
        </r>
      </text>
    </comment>
    <comment ref="B31" authorId="0" shapeId="0" xr:uid="{00000000-0006-0000-0E00-00000C000000}">
      <text>
        <r>
          <rPr>
            <i/>
            <sz val="8"/>
            <color indexed="81"/>
            <rFont val="Arial"/>
            <family val="2"/>
          </rPr>
          <t>Amounts paid to an inspection agency, usually required by the lenders or syndicator.</t>
        </r>
        <r>
          <rPr>
            <sz val="8"/>
            <color indexed="81"/>
            <rFont val="Tahoma"/>
            <family val="2"/>
          </rPr>
          <t xml:space="preserve">
</t>
        </r>
      </text>
    </comment>
    <comment ref="B32" authorId="0" shapeId="0" xr:uid="{00000000-0006-0000-0E00-00000D000000}">
      <text>
        <r>
          <rPr>
            <i/>
            <sz val="8"/>
            <color indexed="81"/>
            <rFont val="Arial"/>
            <family val="2"/>
          </rPr>
          <t>Costs include advertising, temporary office rental expenses, office supplies and other marketing costs such as brochures, business cards, temporary signs, and flyers.</t>
        </r>
        <r>
          <rPr>
            <sz val="8"/>
            <color indexed="81"/>
            <rFont val="Tahoma"/>
            <family val="2"/>
          </rPr>
          <t xml:space="preserve">
</t>
        </r>
      </text>
    </comment>
    <comment ref="B33" authorId="1" shapeId="0" xr:uid="{00000000-0006-0000-0E00-00000E000000}">
      <text>
        <r>
          <rPr>
            <i/>
            <sz val="8"/>
            <color indexed="81"/>
            <rFont val="Arial"/>
            <family val="2"/>
          </rPr>
          <t>Management companies can charge a rent up fee of up to $500 per unit for new construction or unoccupied rehabilitation developments. 
Management companies can charge up to $250 per unit for a rent up fee for occupied rehabilitation developments.
This fee is only allowed if it is included in the budget at construction closing. This line item cannot be increased after construction closing. No other management costs (office supplies, salaries, travel expenses, etc.) are allowed.</t>
        </r>
      </text>
    </comment>
    <comment ref="B34" authorId="0" shapeId="0" xr:uid="{00000000-0006-0000-0E00-00000F000000}">
      <text>
        <r>
          <rPr>
            <i/>
            <sz val="8"/>
            <color indexed="81"/>
            <rFont val="Arial"/>
            <family val="2"/>
          </rPr>
          <t>Furnishings for management office, and/or community room, office equipment and computer software/hardware.</t>
        </r>
        <r>
          <rPr>
            <sz val="8"/>
            <color indexed="81"/>
            <rFont val="Tahoma"/>
            <family val="2"/>
          </rPr>
          <t xml:space="preserve">
</t>
        </r>
      </text>
    </comment>
    <comment ref="B35" authorId="0" shapeId="0" xr:uid="{00000000-0006-0000-0E00-000010000000}">
      <text>
        <r>
          <rPr>
            <i/>
            <sz val="8"/>
            <color indexed="81"/>
            <rFont val="Arial"/>
            <family val="2"/>
          </rPr>
          <t>Interest is allowable in the amount paid on all construction mortgage loans, from the date of initial closing until permanent loan closing.  For eligible basis purposes, DSHA will apply 50% of the interest as expensed.  Please contact the auditor for guidance.</t>
        </r>
        <r>
          <rPr>
            <sz val="8"/>
            <color indexed="81"/>
            <rFont val="Tahoma"/>
            <family val="2"/>
          </rPr>
          <t xml:space="preserve">
</t>
        </r>
      </text>
    </comment>
    <comment ref="B36" authorId="0" shapeId="0" xr:uid="{00000000-0006-0000-0E00-000011000000}">
      <text>
        <r>
          <rPr>
            <i/>
            <sz val="8"/>
            <color indexed="81"/>
            <rFont val="Arial"/>
            <family val="2"/>
          </rPr>
          <t>The allowable amount for real estate taxes during the period of the construction loan and any state/county/city transfer tax.    For eligible basis purposes, DSHA will apply 50% of the interest as expensed.  Please contact the auditor for guidance.</t>
        </r>
        <r>
          <rPr>
            <sz val="8"/>
            <color indexed="81"/>
            <rFont val="Tahoma"/>
            <family val="2"/>
          </rPr>
          <t xml:space="preserve">
</t>
        </r>
      </text>
    </comment>
    <comment ref="B37" authorId="0" shapeId="0" xr:uid="{00000000-0006-0000-0E00-000012000000}">
      <text>
        <r>
          <rPr>
            <i/>
            <sz val="8"/>
            <color indexed="81"/>
            <rFont val="Arial"/>
            <family val="2"/>
          </rPr>
          <t>Tax is required on all properties with construction activity taking place within one year of acquisition.  The tax is calculated based on 1% of construction costs exceeding $10,000 and is paid prior to issuance of a building permit.  For rehabilitated properties, alterations, or additions to existing buildings, the tax applies only if the cost of the rehab exceeds 50% of the value of the property on which the construction is to occur.</t>
        </r>
        <r>
          <rPr>
            <sz val="8"/>
            <color indexed="81"/>
            <rFont val="Tahoma"/>
            <family val="2"/>
          </rPr>
          <t xml:space="preserve">
</t>
        </r>
      </text>
    </comment>
    <comment ref="B38" authorId="0" shapeId="0" xr:uid="{00000000-0006-0000-0E00-000013000000}">
      <text>
        <r>
          <rPr>
            <i/>
            <sz val="8"/>
            <color indexed="81"/>
            <rFont val="Arial"/>
            <family val="2"/>
          </rPr>
          <t>Builder's risk and property and casualty insurance costs are allowable in the amount accrued from construction closing to permanent closing.</t>
        </r>
        <r>
          <rPr>
            <sz val="8"/>
            <color indexed="81"/>
            <rFont val="Tahoma"/>
            <family val="2"/>
          </rPr>
          <t xml:space="preserve">
</t>
        </r>
      </text>
    </comment>
    <comment ref="B39" authorId="0" shapeId="0" xr:uid="{00000000-0006-0000-0E00-000014000000}">
      <text>
        <r>
          <rPr>
            <i/>
            <sz val="8"/>
            <color indexed="81"/>
            <rFont val="Arial"/>
            <family val="2"/>
          </rPr>
          <t>Financing fees (less DSHA's application fees) charged by lenders in connection with construction closing.</t>
        </r>
        <r>
          <rPr>
            <sz val="8"/>
            <color indexed="81"/>
            <rFont val="Tahoma"/>
            <family val="2"/>
          </rPr>
          <t xml:space="preserve">
</t>
        </r>
      </text>
    </comment>
    <comment ref="B40" authorId="0" shapeId="0" xr:uid="{00000000-0006-0000-0E00-000015000000}">
      <text>
        <r>
          <rPr>
            <i/>
            <sz val="8"/>
            <color indexed="81"/>
            <rFont val="Arial"/>
            <family val="2"/>
          </rPr>
          <t>Financing fees (less DSHA's application fees) charged by lenders in connection with permanent closing.</t>
        </r>
        <r>
          <rPr>
            <sz val="8"/>
            <color indexed="81"/>
            <rFont val="Tahoma"/>
            <family val="2"/>
          </rPr>
          <t xml:space="preserve">
</t>
        </r>
      </text>
    </comment>
    <comment ref="B41" authorId="0" shapeId="0" xr:uid="{00000000-0006-0000-0E00-000016000000}">
      <text>
        <r>
          <rPr>
            <i/>
            <sz val="8"/>
            <color indexed="81"/>
            <rFont val="Arial"/>
            <family val="2"/>
          </rPr>
          <t>Amounts paid in cash or to be paid by the mortgagor for the title search, title insurance, policy, and recording fees at the time of construction and permanent closing.</t>
        </r>
        <r>
          <rPr>
            <sz val="8"/>
            <color indexed="81"/>
            <rFont val="Tahoma"/>
            <family val="2"/>
          </rPr>
          <t xml:space="preserve">
</t>
        </r>
      </text>
    </comment>
    <comment ref="B42" authorId="0" shapeId="0" xr:uid="{00000000-0006-0000-0E00-000017000000}">
      <text>
        <r>
          <rPr>
            <i/>
            <sz val="8"/>
            <color indexed="81"/>
            <rFont val="Arial"/>
            <family val="2"/>
          </rPr>
          <t xml:space="preserve">The costs associated with the preparation of the Mortgagor=s and/or Contractor’s Certificate of Actual Costs.  The contractor shall separately certify its costs incurred in the performance of the work under the construction contract – the Owner is responsible for this cost as part of the mortgagor’s costs.  The costs associated with the annual audit and tax returns as required by any lender or syndicator or any periodical reports </t>
        </r>
        <r>
          <rPr>
            <b/>
            <i/>
            <u/>
            <sz val="8"/>
            <color indexed="81"/>
            <rFont val="Arial"/>
            <family val="2"/>
          </rPr>
          <t>during</t>
        </r>
        <r>
          <rPr>
            <b/>
            <i/>
            <sz val="8"/>
            <color indexed="81"/>
            <rFont val="Arial"/>
            <family val="2"/>
          </rPr>
          <t xml:space="preserve"> </t>
        </r>
        <r>
          <rPr>
            <i/>
            <sz val="8"/>
            <color indexed="81"/>
            <rFont val="Arial"/>
            <family val="2"/>
          </rPr>
          <t>the construction period.</t>
        </r>
        <r>
          <rPr>
            <sz val="8"/>
            <color indexed="81"/>
            <rFont val="Tahoma"/>
            <family val="2"/>
          </rPr>
          <t xml:space="preserve">
</t>
        </r>
      </text>
    </comment>
    <comment ref="B43" authorId="0" shapeId="0" xr:uid="{00000000-0006-0000-0E00-000018000000}">
      <text>
        <r>
          <rPr>
            <i/>
            <sz val="8"/>
            <color indexed="81"/>
            <rFont val="Arial"/>
            <family val="2"/>
          </rPr>
          <t>The cost of the raw land, price must be supported by an appraisal.</t>
        </r>
        <r>
          <rPr>
            <sz val="8"/>
            <color indexed="81"/>
            <rFont val="Tahoma"/>
            <family val="2"/>
          </rPr>
          <t xml:space="preserve">
</t>
        </r>
      </text>
    </comment>
    <comment ref="B44" authorId="0" shapeId="0" xr:uid="{00000000-0006-0000-0E00-000019000000}">
      <text>
        <r>
          <rPr>
            <i/>
            <sz val="8"/>
            <color indexed="81"/>
            <rFont val="Arial"/>
            <family val="2"/>
          </rPr>
          <t>The cost of improvements of the land which includes buildings, site improvements, roads, water/sewer, and site lighting thereon.  Price must be supported by an appraisal and approved by DSHA. For eligible basis purposes, transferred operational accounts cannot be considered part of the acquisition costs (security deposits, tax/insurance escrows, operations accounts etc). Reserves will be considered part of the acquisition costs upon transfer and must be reflected in the sales agreement price.</t>
        </r>
        <r>
          <rPr>
            <sz val="8"/>
            <color indexed="81"/>
            <rFont val="Tahoma"/>
            <family val="2"/>
          </rPr>
          <t xml:space="preserve">
</t>
        </r>
      </text>
    </comment>
    <comment ref="B45" authorId="0" shapeId="0" xr:uid="{00000000-0006-0000-0E00-00001A000000}">
      <text>
        <r>
          <rPr>
            <i/>
            <sz val="8"/>
            <color indexed="81"/>
            <rFont val="Arial"/>
            <family val="2"/>
          </rPr>
          <t>The actual cost that is required to relocate tenants including temporary storage costs. The Uniform Relocation Act is typically used for cost calculations.  
Please refer to the Cost Certification Guidelines for details.</t>
        </r>
      </text>
    </comment>
    <comment ref="B46" authorId="0" shapeId="0" xr:uid="{00000000-0006-0000-0E00-00001B000000}">
      <text>
        <r>
          <rPr>
            <i/>
            <sz val="8"/>
            <color indexed="81"/>
            <rFont val="Arial"/>
            <family val="2"/>
          </rPr>
          <t>DSHA allows up to $1,500 per unit for a relocation operating deficit reserve for operating deficits caused by off-site relocation.  This line item cannot be included in eligible basis. Any funds remaining will be applied to DSHA’s loans, if applicable, and cannot be applied to any other line items. Funding of an approved erserve from interim income wil not be considered to have caused a deficit in operations due to off-site relocations. Additioanlly, interim income may not be used as collateral for any loan (other than a standard assignment of rents and leases), operating deficit guarantee, or letter of credit..</t>
        </r>
      </text>
    </comment>
    <comment ref="B47" authorId="0" shapeId="0" xr:uid="{00000000-0006-0000-0E00-00001C000000}">
      <text>
        <r>
          <rPr>
            <i/>
            <sz val="8"/>
            <color indexed="81"/>
            <rFont val="Arial"/>
            <family val="2"/>
          </rPr>
          <t xml:space="preserve">A percentage, 5% for new construction and 10% for rehabilitation based on the cost of buildings, site work, general requirements and contractor’s overhead and profit. Only one contingency is allowed for both hard and soft costs.  </t>
        </r>
        <r>
          <rPr>
            <sz val="8"/>
            <color indexed="81"/>
            <rFont val="Tahoma"/>
            <family val="2"/>
          </rPr>
          <t xml:space="preserve">
</t>
        </r>
      </text>
    </comment>
    <comment ref="B48" authorId="0" shapeId="0" xr:uid="{00000000-0006-0000-0E00-00001D000000}">
      <text>
        <r>
          <rPr>
            <i/>
            <sz val="8"/>
            <color indexed="81"/>
            <rFont val="Arial"/>
            <family val="2"/>
          </rPr>
          <t>Costs associated for legal expenses as it relates to tax-exempt bond transactions.</t>
        </r>
        <r>
          <rPr>
            <sz val="8"/>
            <color indexed="81"/>
            <rFont val="Tahoma"/>
            <family val="2"/>
          </rPr>
          <t xml:space="preserve">
</t>
        </r>
      </text>
    </comment>
    <comment ref="B49" authorId="0" shapeId="0" xr:uid="{00000000-0006-0000-0E00-00001E000000}">
      <text>
        <r>
          <rPr>
            <i/>
            <sz val="8"/>
            <color indexed="81"/>
            <rFont val="Arial"/>
            <family val="2"/>
          </rPr>
          <t>Costs associated with the issuance of tax-exempt bonds (including DSHA fees).</t>
        </r>
        <r>
          <rPr>
            <sz val="8"/>
            <color indexed="81"/>
            <rFont val="Tahoma"/>
            <family val="2"/>
          </rPr>
          <t xml:space="preserve">
</t>
        </r>
      </text>
    </comment>
    <comment ref="B51" authorId="1" shapeId="0" xr:uid="{00000000-0006-0000-0E00-00001F000000}">
      <text>
        <r>
          <rPr>
            <i/>
            <sz val="8"/>
            <color indexed="81"/>
            <rFont val="Arial"/>
            <family val="2"/>
          </rPr>
          <t>$250/unit</t>
        </r>
      </text>
    </comment>
    <comment ref="B52" authorId="0" shapeId="0" xr:uid="{00000000-0006-0000-0E00-000020000000}">
      <text>
        <r>
          <rPr>
            <i/>
            <sz val="8"/>
            <color indexed="81"/>
            <rFont val="Arial"/>
            <family val="2"/>
          </rPr>
          <t>Can include approved mortgagor line items.  All other line items must be preapproved by DSHA.  For example, Bridge Loan Interest - Interest accrued on acquisition loans prior to DSHA construction closing with prior consent of DSHA.</t>
        </r>
        <r>
          <rPr>
            <sz val="8"/>
            <color indexed="81"/>
            <rFont val="Tahoma"/>
            <family val="2"/>
          </rPr>
          <t xml:space="preserve">
</t>
        </r>
      </text>
    </comment>
    <comment ref="B53" authorId="0" shapeId="0" xr:uid="{00000000-0006-0000-0E00-000021000000}">
      <text>
        <r>
          <rPr>
            <i/>
            <sz val="8"/>
            <color indexed="81"/>
            <rFont val="Arial"/>
            <family val="2"/>
          </rPr>
          <t>Can include approved mortgagor line items.  All other line items must be preapproved by DSHA.  For example, Bridge Loan Interest - Interest accrued on acquisition loans prior to DSHA construction closing with prior consent of DSHA.</t>
        </r>
        <r>
          <rPr>
            <sz val="8"/>
            <color indexed="81"/>
            <rFont val="Tahoma"/>
            <family val="2"/>
          </rPr>
          <t xml:space="preserve">
</t>
        </r>
      </text>
    </comment>
    <comment ref="B57" authorId="0" shapeId="0" xr:uid="{00000000-0006-0000-0E00-000022000000}">
      <text>
        <r>
          <rPr>
            <i/>
            <sz val="8"/>
            <color indexed="81"/>
            <rFont val="Arial"/>
            <family val="2"/>
          </rPr>
          <t xml:space="preserve">HOME and NHTF application fees: $1,250/source, due at application. </t>
        </r>
        <r>
          <rPr>
            <sz val="8"/>
            <color indexed="81"/>
            <rFont val="Tahoma"/>
            <family val="2"/>
          </rPr>
          <t xml:space="preserve">
</t>
        </r>
      </text>
    </comment>
    <comment ref="B58" authorId="1" shapeId="0" xr:uid="{00000000-0006-0000-0E00-000023000000}">
      <text>
        <r>
          <rPr>
            <i/>
            <sz val="8"/>
            <color indexed="81"/>
            <rFont val="Arial"/>
            <family val="2"/>
          </rPr>
          <t>An escrow funded with cash for a working capital escrow</t>
        </r>
        <r>
          <rPr>
            <b/>
            <sz val="9"/>
            <color indexed="81"/>
            <rFont val="Tahoma"/>
            <family val="2"/>
          </rPr>
          <t xml:space="preserve">
</t>
        </r>
      </text>
    </comment>
    <comment ref="B59" authorId="0" shapeId="0" xr:uid="{00000000-0006-0000-0E00-000024000000}">
      <text>
        <r>
          <rPr>
            <i/>
            <sz val="8"/>
            <color indexed="81"/>
            <rFont val="Arial"/>
            <family val="2"/>
          </rPr>
          <t xml:space="preserve">DSHA charges a monitoring fee on Tax Credit eligible units for performing compliance monitoring for the IRS.  DSHA will charge $600 per LIHTC unit.  This fee must be paid prior to receiving an allocation of Tax Credits at the issuance of IRS Form 8609 or the Carryover Agreement, whichever is issued first. 
</t>
        </r>
      </text>
    </comment>
    <comment ref="B60" authorId="0" shapeId="0" xr:uid="{00000000-0006-0000-0E00-000025000000}">
      <text>
        <r>
          <rPr>
            <i/>
            <sz val="8"/>
            <color indexed="81"/>
            <rFont val="Arial"/>
            <family val="2"/>
          </rPr>
          <t>DSHA charges an allocation fee upon reservation of Tax Credits, including Volume Cap Credits.  1.5% of the carryover allocation amount x ten (10) years is required.</t>
        </r>
        <r>
          <rPr>
            <sz val="8"/>
            <color indexed="81"/>
            <rFont val="Tahoma"/>
            <family val="2"/>
          </rPr>
          <t xml:space="preserve">
</t>
        </r>
      </text>
    </comment>
    <comment ref="B61" authorId="0" shapeId="0" xr:uid="{00000000-0006-0000-0E00-000026000000}">
      <text>
        <r>
          <rPr>
            <i/>
            <sz val="8"/>
            <color indexed="81"/>
            <rFont val="Arial"/>
            <family val="2"/>
          </rPr>
          <t xml:space="preserve">Reserve required by investors or lenders and typically is six months of operating expenses, including debt service and reserve for replacement payments.  For acquisition/rehabilatation developments, the operating reserve must be funded at construction closing.  This fund is typically paid from equity or transferred reserves.  The term of the reserve is in accordance with the investor’s partnership terms or lender requirements.
</t>
        </r>
        <r>
          <rPr>
            <sz val="8"/>
            <color indexed="81"/>
            <rFont val="Tahoma"/>
            <family val="2"/>
          </rPr>
          <t xml:space="preserve">
</t>
        </r>
      </text>
    </comment>
    <comment ref="B62" authorId="0" shapeId="0" xr:uid="{00000000-0006-0000-0E00-000027000000}">
      <text>
        <r>
          <rPr>
            <i/>
            <sz val="8"/>
            <color indexed="81"/>
            <rFont val="Arial"/>
            <family val="2"/>
          </rPr>
          <t xml:space="preserve">All projects must establish a replacement reserve by permanent closing of $1,500/unit </t>
        </r>
        <r>
          <rPr>
            <sz val="8"/>
            <color indexed="81"/>
            <rFont val="Tahoma"/>
            <family val="2"/>
          </rPr>
          <t xml:space="preserve">
</t>
        </r>
      </text>
    </comment>
    <comment ref="B63" authorId="1" shapeId="0" xr:uid="{00000000-0006-0000-0E00-000028000000}">
      <text>
        <r>
          <rPr>
            <i/>
            <sz val="8"/>
            <color indexed="81"/>
            <rFont val="Arial"/>
            <family val="2"/>
          </rPr>
          <t>If carpet is utilized in the project, an additional $150/unit in replacement reserve funds is required by permanent closing ($1,650/unit total).</t>
        </r>
      </text>
    </comment>
    <comment ref="B64" authorId="1" shapeId="0" xr:uid="{00000000-0006-0000-0E00-000029000000}">
      <text>
        <r>
          <rPr>
            <i/>
            <sz val="8"/>
            <color indexed="81"/>
            <rFont val="Arial"/>
            <family val="2"/>
          </rPr>
          <t>A reserve that is usually required by the Syndicator for anticipated non-renewal of the subsidy contract.  This reserve is not an eligible basis cost and cannot be paid from DSHA funds.  Typically it is funded from interim income or equity.  The term of the reserve is in accordance with the investor’s partnership or lender requirements. At the end of the transition term, funds are returned to the development.</t>
        </r>
      </text>
    </comment>
    <comment ref="B65" authorId="0" shapeId="0" xr:uid="{00000000-0006-0000-0E00-00002A000000}">
      <text>
        <r>
          <rPr>
            <i/>
            <sz val="8"/>
            <color indexed="81"/>
            <rFont val="Arial"/>
            <family val="2"/>
          </rPr>
          <t>Legal fees associated with the syndicator.</t>
        </r>
      </text>
    </comment>
    <comment ref="B66" authorId="0" shapeId="0" xr:uid="{00000000-0006-0000-0E00-00002B000000}">
      <text>
        <r>
          <rPr>
            <i/>
            <sz val="8"/>
            <color indexed="81"/>
            <rFont val="Arial"/>
            <family val="2"/>
          </rPr>
          <t>Accounting fees associated with the Syndicator</t>
        </r>
        <r>
          <rPr>
            <sz val="8"/>
            <color indexed="81"/>
            <rFont val="Tahoma"/>
            <family val="2"/>
          </rPr>
          <t xml:space="preserve">
</t>
        </r>
      </text>
    </comment>
    <comment ref="B67" authorId="0" shapeId="0" xr:uid="{00000000-0006-0000-0E00-00002C000000}">
      <text>
        <r>
          <rPr>
            <i/>
            <sz val="8"/>
            <color indexed="81"/>
            <rFont val="Arial"/>
            <family val="2"/>
          </rPr>
          <t>Other reserves required by lenders, Syndicators or contract administrators may not be paid from DSHA funds without prior DSHA approval</t>
        </r>
        <r>
          <rPr>
            <sz val="8"/>
            <color indexed="81"/>
            <rFont val="Tahoma"/>
            <family val="2"/>
          </rPr>
          <t xml:space="preserve">
</t>
        </r>
      </text>
    </comment>
    <comment ref="B68" authorId="0" shapeId="0" xr:uid="{00000000-0006-0000-0E00-00002D000000}">
      <text>
        <r>
          <rPr>
            <i/>
            <sz val="8"/>
            <color indexed="81"/>
            <rFont val="Arial"/>
            <family val="2"/>
          </rPr>
          <t>Other reserves required by lenders, Syndicators or contract administrators may not be paid from DSHA funds without prior DSHA approval</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Stephanie Griffin</author>
    <author>Penny</author>
  </authors>
  <commentList>
    <comment ref="C10" authorId="0" shapeId="0" xr:uid="{00000000-0006-0000-0300-000001000000}">
      <text>
        <r>
          <rPr>
            <i/>
            <sz val="8"/>
            <color indexed="81"/>
            <rFont val="Arial"/>
            <family val="2"/>
          </rPr>
          <t>Budget Amount based on Construction Closing Draw.</t>
        </r>
      </text>
    </comment>
    <comment ref="D10" authorId="0" shapeId="0" xr:uid="{00000000-0006-0000-0300-000002000000}">
      <text>
        <r>
          <rPr>
            <i/>
            <sz val="8"/>
            <color indexed="81"/>
            <rFont val="Arial"/>
            <family val="2"/>
          </rPr>
          <t>Budget amount of draw that cost cert is based upon</t>
        </r>
      </text>
    </comment>
    <comment ref="G10" authorId="1" shapeId="0" xr:uid="{00000000-0006-0000-0300-000003000000}">
      <text>
        <r>
          <rPr>
            <i/>
            <sz val="8"/>
            <color indexed="81"/>
            <rFont val="Arial"/>
            <family val="2"/>
          </rPr>
          <t>Include supplemental schedule broken down by line that lists all vendors paid and/or to be paid and the corresponding amounts.</t>
        </r>
      </text>
    </comment>
    <comment ref="H10" authorId="1" shapeId="0" xr:uid="{00000000-0006-0000-0300-000004000000}">
      <text>
        <r>
          <rPr>
            <i/>
            <sz val="8"/>
            <color indexed="81"/>
            <rFont val="Arial"/>
            <family val="2"/>
          </rPr>
          <t>Value should match the Total Actual Costs column on the CC100.</t>
        </r>
      </text>
    </comment>
    <comment ref="I10" authorId="1" shapeId="0" xr:uid="{00000000-0006-0000-0300-000005000000}">
      <text>
        <r>
          <rPr>
            <i/>
            <sz val="8"/>
            <color indexed="81"/>
            <rFont val="Arial"/>
            <family val="2"/>
          </rPr>
          <t>Use to reconcile any line item differences [(+) or (-)] between the Current Budget Amount (column D) and the Certified Final Costs (column H) and/or to zero out the line items.</t>
        </r>
      </text>
    </comment>
    <comment ref="I46" authorId="0" shapeId="0" xr:uid="{00000000-0006-0000-0300-000006000000}">
      <text>
        <r>
          <rPr>
            <i/>
            <sz val="8"/>
            <color indexed="81"/>
            <rFont val="Arial"/>
            <family val="2"/>
          </rPr>
          <t>Overall negative amount indicates project cost savings which will reduce DSHA deferred debt.
Overall positive amount indicates project cost overruns which must be covered by outside Developer/Owner sources.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J44" authorId="0" shapeId="0" xr:uid="{00000000-0006-0000-0400-000001000000}">
      <text>
        <r>
          <rPr>
            <i/>
            <sz val="8"/>
            <color indexed="81"/>
            <rFont val="Arial"/>
            <family val="2"/>
          </rPr>
          <t>Average will be used for purposes of calculating Total Basis Eligibility on CC-103. BIN specific applicable fractions will be utilized for purposes of issuing 8609s.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F21" authorId="0" shapeId="0" xr:uid="{00000000-0006-0000-0500-000001000000}">
      <text>
        <r>
          <rPr>
            <i/>
            <sz val="8"/>
            <color indexed="81"/>
            <rFont val="Arial"/>
            <family val="2"/>
          </rPr>
          <t>Percentage of total line budget considered non-basis eligible.</t>
        </r>
      </text>
    </comment>
    <comment ref="F22" authorId="0" shapeId="0" xr:uid="{00000000-0006-0000-0500-000002000000}">
      <text>
        <r>
          <rPr>
            <i/>
            <sz val="8"/>
            <color indexed="81"/>
            <rFont val="Arial"/>
            <family val="2"/>
          </rPr>
          <t>Percentage of total line budget considered non-basis eligible.</t>
        </r>
      </text>
    </comment>
    <comment ref="F23" authorId="0" shapeId="0" xr:uid="{00000000-0006-0000-0500-000003000000}">
      <text>
        <r>
          <rPr>
            <i/>
            <sz val="8"/>
            <color indexed="81"/>
            <rFont val="Arial"/>
            <family val="2"/>
          </rPr>
          <t>Percentage of total line budget considered non-basis eligible.</t>
        </r>
      </text>
    </comment>
    <comment ref="F29" authorId="0" shapeId="0" xr:uid="{00000000-0006-0000-0500-000004000000}">
      <text>
        <r>
          <rPr>
            <i/>
            <sz val="8"/>
            <color indexed="81"/>
            <rFont val="Arial"/>
            <family val="2"/>
          </rPr>
          <t>Percentage of total line budget considered non-basis eligible.</t>
        </r>
      </text>
    </comment>
    <comment ref="G57" authorId="0" shapeId="0" xr:uid="{00000000-0006-0000-0500-000005000000}">
      <text>
        <r>
          <rPr>
            <i/>
            <sz val="8"/>
            <color indexed="81"/>
            <rFont val="Arial"/>
            <family val="2"/>
          </rPr>
          <t>An average of all BIN applicable fractions will be utilized for  purposes of calculating the Total Adjusted Eligible Basis. BIN specific applicable fractions will be utilized for purposes of issuing 8609s.</t>
        </r>
      </text>
    </comment>
    <comment ref="G62" authorId="0" shapeId="0" xr:uid="{00000000-0006-0000-0500-000006000000}">
      <text>
        <r>
          <rPr>
            <i/>
            <sz val="8"/>
            <color indexed="81"/>
            <rFont val="Arial"/>
            <family val="2"/>
          </rPr>
          <t>If LIHTC Eligibility is less than total LIHTC allocation, cell will turn 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G27" authorId="0" shapeId="0" xr:uid="{00000000-0006-0000-0600-000001000000}">
      <text>
        <r>
          <rPr>
            <i/>
            <sz val="8"/>
            <color indexed="81"/>
            <rFont val="Arial"/>
            <family val="2"/>
          </rPr>
          <t>An average of all BIN applicable fractions will be utilized for  purposes of calculating the Total Adjusted Eligible Basis. BIN specific applicable fractions will be utilized for purposes of issuing 8609s.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C57" authorId="0" shapeId="0" xr:uid="{00000000-0006-0000-0800-000001000000}">
      <text>
        <r>
          <rPr>
            <i/>
            <sz val="8"/>
            <color indexed="81"/>
            <rFont val="Arial"/>
            <family val="2"/>
          </rPr>
          <t>Must match Certified Total Actual Costs (column I) from the CC100.
Cell will turn green when compliant.</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Stephanie Griffin</author>
    <author>Penny</author>
  </authors>
  <commentList>
    <comment ref="C8" authorId="0" shapeId="0" xr:uid="{00000000-0006-0000-0A00-000001000000}">
      <text>
        <r>
          <rPr>
            <i/>
            <sz val="8"/>
            <color indexed="81"/>
            <rFont val="Arial"/>
            <family val="2"/>
          </rPr>
          <t>Enter Rehab/New Construction Tax Credit amount. 
Amount cannot exceed Total Eligible LIHTC Rehab/New Construction amount as calculated on the CC-103. Cell will turn red if non-compliant.</t>
        </r>
      </text>
    </comment>
    <comment ref="M8" authorId="0" shapeId="0" xr:uid="{00000000-0006-0000-0A00-000002000000}">
      <text>
        <r>
          <rPr>
            <i/>
            <sz val="8"/>
            <color indexed="81"/>
            <rFont val="Arial"/>
            <family val="2"/>
          </rPr>
          <t>Total Tax Credit cannot exceed total amount Requested/Reserved. Cell will turn red if non-compliant.</t>
        </r>
      </text>
    </comment>
    <comment ref="C10" authorId="0" shapeId="0" xr:uid="{00000000-0006-0000-0A00-000003000000}">
      <text>
        <r>
          <rPr>
            <i/>
            <sz val="8"/>
            <color indexed="81"/>
            <rFont val="Arial"/>
            <family val="2"/>
          </rPr>
          <t>Rehab/New Construction tax credit rate (entered on CC-103).</t>
        </r>
      </text>
    </comment>
    <comment ref="F10" authorId="0" shapeId="0" xr:uid="{00000000-0006-0000-0A00-000004000000}">
      <text>
        <r>
          <rPr>
            <i/>
            <sz val="8"/>
            <color indexed="81"/>
            <rFont val="Arial"/>
            <family val="2"/>
          </rPr>
          <t>If utilizing QCT/DDA Boost, "X" this box.</t>
        </r>
        <r>
          <rPr>
            <sz val="9"/>
            <color indexed="81"/>
            <rFont val="Tahoma"/>
            <family val="2"/>
          </rPr>
          <t xml:space="preserve">
</t>
        </r>
      </text>
    </comment>
    <comment ref="I10" authorId="0" shapeId="0" xr:uid="{00000000-0006-0000-0A00-000005000000}">
      <text>
        <r>
          <rPr>
            <i/>
            <sz val="8"/>
            <color indexed="81"/>
            <rFont val="Arial"/>
            <family val="2"/>
          </rPr>
          <t>If utilizing State Boost, "X" this box.</t>
        </r>
      </text>
    </comment>
    <comment ref="M10" authorId="1" shapeId="0" xr:uid="{00000000-0006-0000-0A00-000006000000}">
      <text>
        <r>
          <rPr>
            <i/>
            <sz val="8"/>
            <color indexed="81"/>
            <rFont val="Arial"/>
            <family val="2"/>
          </rPr>
          <t xml:space="preserve">This should be 100% unless
project is in a QCT/DDA or </t>
        </r>
        <r>
          <rPr>
            <i/>
            <u/>
            <sz val="8"/>
            <color indexed="81"/>
            <rFont val="Arial"/>
            <family val="2"/>
          </rPr>
          <t>DSHA has determined that the project is eligible for a State Boost</t>
        </r>
        <r>
          <rPr>
            <i/>
            <sz val="8"/>
            <color indexed="81"/>
            <rFont val="Arial"/>
            <family val="2"/>
          </rPr>
          <t xml:space="preserve">.
If project is QCT/DDA or State Boost eligible the percentage can be boosted up to a maximum of 130%.   </t>
        </r>
      </text>
    </comment>
    <comment ref="B14" authorId="1" shapeId="0" xr:uid="{00000000-0006-0000-0A00-000007000000}">
      <text>
        <r>
          <rPr>
            <i/>
            <sz val="8"/>
            <color indexed="81"/>
            <rFont val="Arial"/>
            <family val="2"/>
          </rPr>
          <t>Enter Placed in Service Date for each building (mm/dd/yyyy).
If New Construction, the Place in Service Date will be the same date listed on the Certificate of Occupancy for each building.</t>
        </r>
        <r>
          <rPr>
            <sz val="8"/>
            <color indexed="81"/>
            <rFont val="Tahoma"/>
            <family val="2"/>
          </rPr>
          <t xml:space="preserve">
</t>
        </r>
      </text>
    </comment>
    <comment ref="C14" authorId="1" shapeId="0" xr:uid="{00000000-0006-0000-0A00-000008000000}">
      <text>
        <r>
          <rPr>
            <i/>
            <sz val="8"/>
            <color indexed="81"/>
            <rFont val="Arial"/>
            <family val="2"/>
          </rPr>
          <t xml:space="preserve">Total DSHA Development Costs (TDC)
</t>
        </r>
        <r>
          <rPr>
            <b/>
            <i/>
            <sz val="8"/>
            <color indexed="81"/>
            <rFont val="Arial"/>
            <family val="2"/>
          </rPr>
          <t>Less</t>
        </r>
        <r>
          <rPr>
            <i/>
            <sz val="8"/>
            <color indexed="81"/>
            <rFont val="Arial"/>
            <family val="2"/>
          </rPr>
          <t xml:space="preserve"> Ineligible Basis Items
</t>
        </r>
        <r>
          <rPr>
            <b/>
            <i/>
            <sz val="8"/>
            <color indexed="81"/>
            <rFont val="Arial"/>
            <family val="2"/>
          </rPr>
          <t>Plus</t>
        </r>
        <r>
          <rPr>
            <i/>
            <sz val="8"/>
            <color indexed="81"/>
            <rFont val="Arial"/>
            <family val="2"/>
          </rPr>
          <t xml:space="preserve"> Eligible Basis Items not including in TDC</t>
        </r>
      </text>
    </comment>
    <comment ref="D14" authorId="1" shapeId="0" xr:uid="{00000000-0006-0000-0A00-000009000000}">
      <text>
        <r>
          <rPr>
            <i/>
            <sz val="8"/>
            <color indexed="81"/>
            <rFont val="Arial"/>
            <family val="2"/>
          </rPr>
          <t>This column automatically populates with information entered in Cell M10.</t>
        </r>
        <r>
          <rPr>
            <sz val="8"/>
            <color indexed="81"/>
            <rFont val="Tahoma"/>
            <family val="2"/>
          </rPr>
          <t xml:space="preserve">
</t>
        </r>
      </text>
    </comment>
    <comment ref="L14" authorId="0" shapeId="0" xr:uid="{00000000-0006-0000-0A00-00000A000000}">
      <text>
        <r>
          <rPr>
            <i/>
            <sz val="8"/>
            <color indexed="81"/>
            <rFont val="Arial"/>
            <family val="2"/>
          </rPr>
          <t>Adjusted Tax Credit Amount assigned to each BIN should not exceed calculated Tax Credit Amount (column K). Cell will turn red if non-compliant.</t>
        </r>
      </text>
    </comment>
    <comment ref="M14" authorId="0" shapeId="0" xr:uid="{00000000-0006-0000-0A00-00000B000000}">
      <text>
        <r>
          <rPr>
            <i/>
            <sz val="8"/>
            <color indexed="81"/>
            <rFont val="Arial"/>
            <family val="2"/>
          </rPr>
          <t>Adjusted Qualified Basis assigned to each BIN should not exceed Qualified Eligible Basis (column H). Cell will turn red if non-compliant.
Adjusted Qualified Basis times the applicable tax credit rate should not exceed the Adjusted Tax Credit Amount (column L).</t>
        </r>
      </text>
    </comment>
    <comment ref="C49" authorId="0" shapeId="0" xr:uid="{00000000-0006-0000-0A00-00000C000000}">
      <text>
        <r>
          <rPr>
            <i/>
            <sz val="8"/>
            <color indexed="81"/>
            <rFont val="Arial"/>
            <family val="2"/>
          </rPr>
          <t>Total should not exceed Adjusted Basis for Rehab/New Construction as calculated on the CC-103 (cell G54). Cell will turn red if non-compliant.</t>
        </r>
      </text>
    </comment>
    <comment ref="L49" authorId="0" shapeId="0" xr:uid="{00000000-0006-0000-0A00-00000D000000}">
      <text>
        <r>
          <rPr>
            <i/>
            <sz val="8"/>
            <color indexed="81"/>
            <rFont val="Arial"/>
            <family val="2"/>
          </rPr>
          <t>Total should not exceed credit allocation amount for Rehab/New Tax Credit as reported in cell C8. Cell will turn red if non-compliant.</t>
        </r>
      </text>
    </comment>
    <comment ref="M49" authorId="0" shapeId="0" xr:uid="{00000000-0006-0000-0A00-00000E000000}">
      <text>
        <r>
          <rPr>
            <i/>
            <sz val="8"/>
            <color indexed="81"/>
            <rFont val="Arial"/>
            <family val="2"/>
          </rPr>
          <t xml:space="preserve">Total Adjusted Qualified Basis times the applicable tax credit rate should not exceed the tax credit allocation for Rehab/New Tax Credits as reported in cell C8. Cell will turn red if non-compliant.
</t>
        </r>
        <r>
          <rPr>
            <b/>
            <i/>
            <u/>
            <sz val="8"/>
            <color indexed="81"/>
            <rFont val="Arial"/>
            <family val="2"/>
          </rPr>
          <t>Example:</t>
        </r>
        <r>
          <rPr>
            <i/>
            <sz val="8"/>
            <color indexed="81"/>
            <rFont val="Arial"/>
            <family val="2"/>
          </rPr>
          <t xml:space="preserve"> Annual Rehab/New Tax Credit allocation is $90,000 and the applicable tax credit rate is 9%, so the adjusted qualified basis total cannot exceed $1,000,000.</t>
        </r>
      </text>
    </comment>
    <comment ref="N49" authorId="0" shapeId="0" xr:uid="{00000000-0006-0000-0A00-00000F000000}">
      <text>
        <r>
          <rPr>
            <i/>
            <sz val="8"/>
            <color indexed="81"/>
            <rFont val="Arial"/>
            <family val="2"/>
          </rPr>
          <t>Total should equal 100%. Cell will turn red if non-compliant.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G8" authorId="0" shapeId="0" xr:uid="{00000000-0006-0000-0B00-000001000000}">
      <text>
        <r>
          <rPr>
            <i/>
            <sz val="8"/>
            <color indexed="81"/>
            <rFont val="Arial"/>
            <family val="2"/>
          </rPr>
          <t xml:space="preserve">Enter Acquisition Tax Credit amount. 
Amount cannot exceed Total Eligible LIHTC Acquisition amount as calculated on the CC-103. Cell will turn red if non-compliant.
 </t>
        </r>
      </text>
    </comment>
    <comment ref="C10" authorId="0" shapeId="0" xr:uid="{00000000-0006-0000-0B00-000002000000}">
      <text>
        <r>
          <rPr>
            <i/>
            <sz val="8"/>
            <color indexed="81"/>
            <rFont val="Arial"/>
            <family val="2"/>
          </rPr>
          <t>Acquisition tax credit rate (entered on CC-103).</t>
        </r>
        <r>
          <rPr>
            <sz val="8"/>
            <color indexed="81"/>
            <rFont val="Tahoma"/>
            <family val="2"/>
          </rPr>
          <t xml:space="preserve">
</t>
        </r>
      </text>
    </comment>
    <comment ref="G10" authorId="1" shapeId="0" xr:uid="{00000000-0006-0000-0B00-000003000000}">
      <text>
        <r>
          <rPr>
            <i/>
            <sz val="8"/>
            <color indexed="81"/>
            <rFont val="Arial"/>
            <family val="2"/>
          </rPr>
          <t>Total Tax Credit cannot exceed total amount Requested/Reserved as reported on the CC-103. Cell will turn red if non-compliant.</t>
        </r>
      </text>
    </comment>
    <comment ref="B14" authorId="0" shapeId="0" xr:uid="{00000000-0006-0000-0B00-000004000000}">
      <text>
        <r>
          <rPr>
            <i/>
            <sz val="8"/>
            <color indexed="81"/>
            <rFont val="Arial"/>
            <family val="2"/>
          </rPr>
          <t>Enter acquisition credit Placed in Service Date for each building (mm/dd/yyyy).</t>
        </r>
      </text>
    </comment>
    <comment ref="H14" authorId="1" shapeId="0" xr:uid="{00000000-0006-0000-0B00-000005000000}">
      <text>
        <r>
          <rPr>
            <i/>
            <sz val="8"/>
            <color indexed="81"/>
            <rFont val="Arial"/>
            <family val="2"/>
          </rPr>
          <t>Adjusted Tax Credit Amount assigned to each BIN should not exceed calculated Tax Credit Amount (column G). Cell will turn red if non-compliant.</t>
        </r>
      </text>
    </comment>
    <comment ref="I14" authorId="1" shapeId="0" xr:uid="{00000000-0006-0000-0B00-000006000000}">
      <text>
        <r>
          <rPr>
            <i/>
            <sz val="8"/>
            <color indexed="81"/>
            <rFont val="Arial"/>
            <family val="2"/>
          </rPr>
          <t>Adjusted Qualified Basis assigned to each BIN should not exceed Qualified Eligible Basis (column E). Cell will turn red if non-compliant.
Adjusted Qualified Basis times the applicable tax credit rate should not exceed the Adjusted Tax Credit Amount (column H).</t>
        </r>
      </text>
    </comment>
    <comment ref="C49" authorId="1" shapeId="0" xr:uid="{00000000-0006-0000-0B00-000007000000}">
      <text>
        <r>
          <rPr>
            <i/>
            <sz val="8"/>
            <color indexed="81"/>
            <rFont val="Arial"/>
            <family val="2"/>
          </rPr>
          <t>Total should not exceed Adjusted Basis for Acquisition as calculated on the CC-103. Cell will turn red if non-compliant.</t>
        </r>
      </text>
    </comment>
    <comment ref="H49" authorId="1" shapeId="0" xr:uid="{00000000-0006-0000-0B00-000008000000}">
      <text>
        <r>
          <rPr>
            <i/>
            <sz val="8"/>
            <color indexed="81"/>
            <rFont val="Arial"/>
            <family val="2"/>
          </rPr>
          <t>Total should not exceed credit allocation amount for Acquisition Tax Credit as reported in cell G8. Cell will turn red if non-compliant.</t>
        </r>
      </text>
    </comment>
    <comment ref="I49" authorId="1" shapeId="0" xr:uid="{00000000-0006-0000-0B00-000009000000}">
      <text>
        <r>
          <rPr>
            <i/>
            <sz val="8"/>
            <color indexed="81"/>
            <rFont val="Arial"/>
            <family val="2"/>
          </rPr>
          <t xml:space="preserve">Total Adjusted Qualified Basis times the applicable tax credit rate should not exceed the tax credit allocation for Acquisition Tax Credits as reported in cell G8. Cell will turn red if non-compliant.
</t>
        </r>
        <r>
          <rPr>
            <b/>
            <i/>
            <u/>
            <sz val="8"/>
            <color indexed="81"/>
            <rFont val="Arial"/>
            <family val="2"/>
          </rPr>
          <t>Example</t>
        </r>
        <r>
          <rPr>
            <i/>
            <sz val="8"/>
            <color indexed="81"/>
            <rFont val="Arial"/>
            <family val="2"/>
          </rPr>
          <t xml:space="preserve">: Annual Acquisition Tax Credit allocation is $90,000 and the applicable tax credit rate is 9%, so the adjusted qualified basis total cannot exceed $1,000,000.
</t>
        </r>
      </text>
    </comment>
    <comment ref="J49" authorId="1" shapeId="0" xr:uid="{00000000-0006-0000-0B00-00000A000000}">
      <text>
        <r>
          <rPr>
            <i/>
            <sz val="8"/>
            <color indexed="81"/>
            <rFont val="Arial"/>
            <family val="2"/>
          </rPr>
          <t>Total should equal 100%. Cell will turn red if non-compliant.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H22" authorId="0" shapeId="0" xr:uid="{00000000-0006-0000-0C00-000001000000}">
      <text>
        <r>
          <rPr>
            <i/>
            <sz val="8"/>
            <color indexed="81"/>
            <rFont val="Arial"/>
            <family val="2"/>
          </rPr>
          <t>Number of Buildings</t>
        </r>
      </text>
    </comment>
    <comment ref="H23" authorId="0" shapeId="0" xr:uid="{00000000-0006-0000-0C00-000002000000}">
      <text>
        <r>
          <rPr>
            <i/>
            <sz val="8"/>
            <color indexed="81"/>
            <rFont val="Arial"/>
            <family val="2"/>
          </rPr>
          <t>Number of Units</t>
        </r>
      </text>
    </comment>
    <comment ref="H24" authorId="0" shapeId="0" xr:uid="{00000000-0006-0000-0C00-000003000000}">
      <text>
        <r>
          <rPr>
            <i/>
            <sz val="8"/>
            <color indexed="81"/>
            <rFont val="Arial"/>
            <family val="2"/>
          </rPr>
          <t>Number of Units</t>
        </r>
      </text>
    </comment>
    <comment ref="H27" authorId="0" shapeId="0" xr:uid="{00000000-0006-0000-0C00-000004000000}">
      <text>
        <r>
          <rPr>
            <i/>
            <sz val="8"/>
            <color indexed="81"/>
            <rFont val="Arial"/>
            <family val="2"/>
          </rPr>
          <t>Number of Buildings</t>
        </r>
      </text>
    </comment>
    <comment ref="H31" authorId="0" shapeId="0" xr:uid="{00000000-0006-0000-0C00-000005000000}">
      <text>
        <r>
          <rPr>
            <i/>
            <sz val="8"/>
            <color indexed="81"/>
            <rFont val="Arial"/>
            <family val="2"/>
          </rPr>
          <t>Number of Buildings</t>
        </r>
      </text>
    </comment>
    <comment ref="H33" authorId="0" shapeId="0" xr:uid="{00000000-0006-0000-0C00-000006000000}">
      <text>
        <r>
          <rPr>
            <i/>
            <sz val="8"/>
            <color indexed="81"/>
            <rFont val="Arial"/>
            <family val="2"/>
          </rPr>
          <t>Number of Buildings</t>
        </r>
      </text>
    </comment>
  </commentList>
</comments>
</file>

<file path=xl/sharedStrings.xml><?xml version="1.0" encoding="utf-8"?>
<sst xmlns="http://schemas.openxmlformats.org/spreadsheetml/2006/main" count="606" uniqueCount="346">
  <si>
    <t>A</t>
  </si>
  <si>
    <t>B</t>
  </si>
  <si>
    <t>C</t>
  </si>
  <si>
    <t>Sponsor(s)</t>
  </si>
  <si>
    <t>Mortgagor</t>
  </si>
  <si>
    <t>DELAWARE STATE HOUSING AUTHORITY</t>
  </si>
  <si>
    <t>18 The Green</t>
  </si>
  <si>
    <t>Development</t>
  </si>
  <si>
    <t>DHSA Development Number</t>
  </si>
  <si>
    <t>Specify Here</t>
  </si>
  <si>
    <t xml:space="preserve"> Construction Cost</t>
  </si>
  <si>
    <t xml:space="preserve"> Developer's Fee</t>
  </si>
  <si>
    <t xml:space="preserve"> Construction Interest</t>
  </si>
  <si>
    <t xml:space="preserve"> Insurance </t>
  </si>
  <si>
    <t xml:space="preserve"> Contingency</t>
  </si>
  <si>
    <t xml:space="preserve"> Relocation</t>
  </si>
  <si>
    <t>Paid in Cash</t>
  </si>
  <si>
    <t>MORTGAGOR'S CERTIFICATE OF ACTUAL COSTS (CC-100)</t>
  </si>
  <si>
    <t>TO:</t>
  </si>
  <si>
    <t>Housing Director</t>
  </si>
  <si>
    <t>Delaware State Housing Authority</t>
  </si>
  <si>
    <t>Dover, DE  19901</t>
  </si>
  <si>
    <t>Development Address</t>
  </si>
  <si>
    <t xml:space="preserve"> TOTAL DEVELOPMENT COSTS</t>
  </si>
  <si>
    <t xml:space="preserve"> Operating Reserve</t>
  </si>
  <si>
    <t xml:space="preserve"> SUBTOTAL DSHA NON-ELIGIBLE</t>
  </si>
  <si>
    <t xml:space="preserve"> SUBTOTAL DSHA ELIGIBLE COST (DSHA TDC)</t>
  </si>
  <si>
    <t xml:space="preserve">This certificate is made pursuant to the provisions of the Building Loan Agreement between DSHA and </t>
  </si>
  <si>
    <t>dated</t>
  </si>
  <si>
    <t>a.</t>
  </si>
  <si>
    <t>b.</t>
  </si>
  <si>
    <t>The subcontractor has demonstrated experience and capability in the specific trade covered by the subcontract.</t>
  </si>
  <si>
    <t>c.</t>
  </si>
  <si>
    <t>The subcontracts are no higher than the best prices which could be obtained from outside sources, where outside sources are available. Where not available, the price must not exceed that which is considered reasonable under the circumstances, and such price will be judged as if the party contracting with such subcontractor performed the work for his own account without a formal subcontract and a reasonable fee were added.</t>
  </si>
  <si>
    <t>d.</t>
  </si>
  <si>
    <t>e.</t>
  </si>
  <si>
    <t>f.</t>
  </si>
  <si>
    <t>When there is any financial interest of the party of the first part in the party of the second part; When one or more officers, directors, or stockholders of the party of the first part is also an officer, director, or stockholder of the party of the second part:  Where any officer, director, or stockholder of the party of the first part has any financial interest whatsoever in the party of the second part; When the party of the second part advances any funds to the party of the first part:  When the party of the second part promises and pays on behalf of the party of the first part the cost of any architectural services or engineering services, other than those of the surveyor, or general superintendent or engineer employed by the contractor in connection with his/her or its obligation under the construction contract:  When the party of the second part takes stock or any interest in the party of the first part as part of the consideration to be paid to them:  When there exists or comes into being any side deals, agreements, contracts, or undertakings, entered into or contemplated, thereby altering, amending, or canceling any of the required closing documents except as approved by the Housing Director of the Delaware State Housing Authority.</t>
  </si>
  <si>
    <t>Page 2</t>
  </si>
  <si>
    <t>(Date)</t>
  </si>
  <si>
    <t>(Signature)</t>
  </si>
  <si>
    <t>(Print)</t>
  </si>
  <si>
    <t>(Mortgagor Name)</t>
  </si>
  <si>
    <t>(Title)</t>
  </si>
  <si>
    <t>(Contractor Name)</t>
  </si>
  <si>
    <t>(Subcontractor Name)</t>
  </si>
  <si>
    <t>(Material Supplier Name)</t>
  </si>
  <si>
    <t>(Equipment Lessor Name)</t>
  </si>
  <si>
    <t>While not mandatory or conclusive, some important factors are: whether the subcontractor does a significant portion of its business in the specific trade with persons or firms having no identity with it, and whether the subcontractor is established in the project area or is national in scope.  The subcontractor should demonstrate that it will perform the subcontract as a "subcontractor" according to the customs of the particular trade, i.e., use and control of its own labor force, maintenance of payrolls, use of tools and equipment.  It should perform the  construction work by utilizing its own labor force to the extent customary in the particular trade and should not merely be a "paper" conduit  subcontracting for the performance of work by others.</t>
  </si>
  <si>
    <t>For Residential Portion Only</t>
  </si>
  <si>
    <t>Amount</t>
  </si>
  <si>
    <t>Interest Rate</t>
  </si>
  <si>
    <t>Term (Mths)</t>
  </si>
  <si>
    <t>Annual Debt Service Cost</t>
  </si>
  <si>
    <t>Type of Grant or Subsidy</t>
  </si>
  <si>
    <t>Description</t>
  </si>
  <si>
    <t>B.  Permanent Financing</t>
  </si>
  <si>
    <t>C.  Grants and Subsidies</t>
  </si>
  <si>
    <t>D.  Other Sources</t>
  </si>
  <si>
    <t>TOTALS</t>
  </si>
  <si>
    <t>Lowest Applicable Fraction</t>
  </si>
  <si>
    <t>Eligible Square Footage</t>
  </si>
  <si>
    <t>Eligible Units</t>
  </si>
  <si>
    <t xml:space="preserve">Square Footage </t>
  </si>
  <si>
    <t xml:space="preserve"># of 
Units </t>
  </si>
  <si>
    <t>Address of Building</t>
  </si>
  <si>
    <t>CALCULATIONS</t>
  </si>
  <si>
    <t>LIHTC ELIGIBLE</t>
  </si>
  <si>
    <t xml:space="preserve">BUILDING </t>
  </si>
  <si>
    <t>For Residential Portion ONLY</t>
  </si>
  <si>
    <t xml:space="preserve">
Please complete worksheet one (Applicable Bdlg Fraction) first.
Cells highlighted in yellow are to be completed by the user.
The remaining cells are either calculated cells or linked cells.</t>
  </si>
  <si>
    <t>INSTRUCTIONS</t>
  </si>
  <si>
    <t>Adjusted Qualified Basis</t>
  </si>
  <si>
    <t>Adjusted Tax Credit Amount</t>
  </si>
  <si>
    <t>% of 
Total Tax Credit</t>
  </si>
  <si>
    <t>Tax Credit Amount</t>
  </si>
  <si>
    <t xml:space="preserve"> Tax Credit 
Rate (%)</t>
  </si>
  <si>
    <t>Qualified Eligible Basis</t>
  </si>
  <si>
    <t>Applicable Fraction</t>
  </si>
  <si>
    <t>Basis Boost</t>
  </si>
  <si>
    <t>Eligible 
Basis</t>
  </si>
  <si>
    <t>Placed in Service Date</t>
  </si>
  <si>
    <t>ELIGIBLE BASIS BOOST</t>
  </si>
  <si>
    <t>TOTAL TAX CREDIT</t>
  </si>
  <si>
    <t>ACQUISITION TAX CREDIT</t>
  </si>
  <si>
    <t xml:space="preserve"> Architect's Design Fee</t>
  </si>
  <si>
    <t xml:space="preserve"> Architect's Supervision</t>
  </si>
  <si>
    <t xml:space="preserve"> Survey/Soil Boring/Engineering/Sub-consultants</t>
  </si>
  <si>
    <t xml:space="preserve"> Construction Legal/Organizational</t>
  </si>
  <si>
    <t xml:space="preserve"> Permanent Legal/Organizational</t>
  </si>
  <si>
    <t xml:space="preserve"> Letter of Credit Fees</t>
  </si>
  <si>
    <t xml:space="preserve"> Inspection Fees</t>
  </si>
  <si>
    <t xml:space="preserve"> Permanent Financing Fees</t>
  </si>
  <si>
    <t xml:space="preserve"> Construction Financing Fees</t>
  </si>
  <si>
    <t xml:space="preserve"> Land</t>
  </si>
  <si>
    <t xml:space="preserve"> Acquisition</t>
  </si>
  <si>
    <t xml:space="preserve"> Relocation Operating Deficit Reserve</t>
  </si>
  <si>
    <t xml:space="preserve"> Bond Legal</t>
  </si>
  <si>
    <t xml:space="preserve"> Bond Issuance</t>
  </si>
  <si>
    <t xml:space="preserve"> DSHA ELIGIBLE COSTS</t>
  </si>
  <si>
    <t xml:space="preserve"> DSHA NON-ELIGIBLE COSTS</t>
  </si>
  <si>
    <t xml:space="preserve"> Cash Working Capital Escrow</t>
  </si>
  <si>
    <t xml:space="preserve"> LIHTC Monitoring Fees</t>
  </si>
  <si>
    <t xml:space="preserve"> LIHTC Allocation Fees</t>
  </si>
  <si>
    <t xml:space="preserve"> Transition/Subsidy Reserves</t>
  </si>
  <si>
    <t>Item of Cost</t>
  </si>
  <si>
    <t>MORTGAGOR'S CERTIFICATE OF ACTUAL COSTS RESIDENTIAL VS COMMERCIAL/MARKET (CC-109)</t>
  </si>
  <si>
    <t>Total Actual Costs
Residential/Commercial</t>
  </si>
  <si>
    <t>Residential</t>
  </si>
  <si>
    <t>Commercial/Market</t>
  </si>
  <si>
    <t>SOURCES OF FUNDS (CC-104)</t>
  </si>
  <si>
    <t>Is taxable bond financing used?</t>
  </si>
  <si>
    <t>If tax-exempt financing is used, complete the following:</t>
  </si>
  <si>
    <t>Project financed with tax-exempt bonds</t>
  </si>
  <si>
    <t>Amount of Aggregate basis of the Building(s) and Land</t>
  </si>
  <si>
    <t>Amount of Aggregate basis of the Building(s) and Land in the</t>
  </si>
  <si>
    <t>Percentage of aggregate that is financed with tax-exempt bonds</t>
  </si>
  <si>
    <t xml:space="preserve"> A.</t>
  </si>
  <si>
    <t xml:space="preserve"> B.</t>
  </si>
  <si>
    <t xml:space="preserve"> C.</t>
  </si>
  <si>
    <t xml:space="preserve"> D.</t>
  </si>
  <si>
    <t xml:space="preserve"> E.</t>
  </si>
  <si>
    <t>Name of issuer of tax-exempt financing</t>
  </si>
  <si>
    <t>Bond closing date</t>
  </si>
  <si>
    <t>Is tax-exempt financing used?</t>
  </si>
  <si>
    <t xml:space="preserve">Complete the information below.  List the items and amounts from CC-100 (Mortgagor’s Actual Certification of Cost) for the Total Development Costs that are included in the aggregate basis of the Building(s) and Land in the Project that is financed with tax-exempt bonds.  </t>
  </si>
  <si>
    <t xml:space="preserve"> F.</t>
  </si>
  <si>
    <t>Vendors Payable</t>
  </si>
  <si>
    <t>Specific Item of Cost</t>
  </si>
  <si>
    <t>Line Item 
Adjustments</t>
  </si>
  <si>
    <t>Certified 
Final Costs</t>
  </si>
  <si>
    <t>Draw Requisition 
to Date</t>
  </si>
  <si>
    <t>RECONCILIATION TO THE LAST APPROVED DRAW REQUISITION (CC-103)</t>
  </si>
  <si>
    <t>A.</t>
  </si>
  <si>
    <t>B.</t>
  </si>
  <si>
    <t>C.</t>
  </si>
  <si>
    <t>D.</t>
  </si>
  <si>
    <t>E.</t>
  </si>
  <si>
    <t>SITE INFORMATION</t>
  </si>
  <si>
    <t>Exact area of Project site in acres</t>
  </si>
  <si>
    <t>Number of Existing Buildings on the Project site</t>
  </si>
  <si>
    <t>F.</t>
  </si>
  <si>
    <t>Cost of Land for the Project</t>
  </si>
  <si>
    <t>Cost of Existing Buildings for the Project</t>
  </si>
  <si>
    <t>Total cost of Land and Existing Buildings for the Project</t>
  </si>
  <si>
    <t>MISCELLANEOUS SITE AND BUILDING INFORMATION (CC-108)</t>
  </si>
  <si>
    <t>BUILDING INFORMATION</t>
  </si>
  <si>
    <t>Residential Buildings in the Project</t>
  </si>
  <si>
    <r>
      <rPr>
        <b/>
        <u/>
        <sz val="8"/>
        <rFont val="Cambria"/>
        <family val="1"/>
        <scheme val="major"/>
      </rPr>
      <t>GUIDE</t>
    </r>
    <r>
      <rPr>
        <sz val="8"/>
        <rFont val="Cambria"/>
        <family val="1"/>
        <scheme val="major"/>
      </rPr>
      <t xml:space="preserve">
</t>
    </r>
    <r>
      <rPr>
        <sz val="8"/>
        <color indexed="10"/>
        <rFont val="Cambria"/>
        <family val="1"/>
        <scheme val="major"/>
      </rPr>
      <t>Red Flag</t>
    </r>
    <r>
      <rPr>
        <sz val="8"/>
        <rFont val="Cambria"/>
        <family val="1"/>
        <scheme val="major"/>
      </rPr>
      <t xml:space="preserve"> in upper right-hand corner of the cell means there is important information or instructions for user to read.  </t>
    </r>
    <r>
      <rPr>
        <i/>
        <sz val="8"/>
        <rFont val="Cambria"/>
        <family val="1"/>
        <scheme val="major"/>
      </rPr>
      <t>Select cell or glide mouse over cell to view hidden information or instructions.</t>
    </r>
    <r>
      <rPr>
        <sz val="8"/>
        <rFont val="Cambria"/>
        <family val="1"/>
        <scheme val="major"/>
      </rPr>
      <t xml:space="preserve">
</t>
    </r>
    <r>
      <rPr>
        <b/>
        <sz val="8"/>
        <rFont val="Cambria"/>
        <family val="1"/>
        <scheme val="major"/>
      </rPr>
      <t>Cells Highlighted Yellow</t>
    </r>
    <r>
      <rPr>
        <sz val="8"/>
        <rFont val="Cambria"/>
        <family val="1"/>
        <scheme val="major"/>
      </rPr>
      <t xml:space="preserve"> - User may enter data into these cells.
</t>
    </r>
    <r>
      <rPr>
        <b/>
        <sz val="8"/>
        <color indexed="30"/>
        <rFont val="Cambria"/>
        <family val="1"/>
        <scheme val="major"/>
      </rPr>
      <t>Blue</t>
    </r>
    <r>
      <rPr>
        <b/>
        <sz val="8"/>
        <rFont val="Cambria"/>
        <family val="1"/>
        <scheme val="major"/>
      </rPr>
      <t xml:space="preserve"> </t>
    </r>
    <r>
      <rPr>
        <sz val="8"/>
        <rFont val="Cambria"/>
        <family val="1"/>
        <scheme val="major"/>
      </rPr>
      <t xml:space="preserve">- Cell is locked and contains a formula to perform a specific calculation.
</t>
    </r>
    <r>
      <rPr>
        <b/>
        <sz val="8"/>
        <color indexed="17"/>
        <rFont val="Cambria"/>
        <family val="1"/>
        <scheme val="major"/>
      </rPr>
      <t>Green</t>
    </r>
    <r>
      <rPr>
        <b/>
        <sz val="8"/>
        <rFont val="Cambria"/>
        <family val="1"/>
        <scheme val="major"/>
      </rPr>
      <t xml:space="preserve"> </t>
    </r>
    <r>
      <rPr>
        <sz val="8"/>
        <rFont val="Cambria"/>
        <family val="1"/>
        <scheme val="major"/>
      </rPr>
      <t xml:space="preserve">- Cell is locked and is linked to data in another cell.
</t>
    </r>
    <r>
      <rPr>
        <b/>
        <u/>
        <sz val="8"/>
        <rFont val="Cambria"/>
        <family val="1"/>
        <scheme val="major"/>
      </rPr>
      <t xml:space="preserve">
</t>
    </r>
  </si>
  <si>
    <t>NUMBER</t>
  </si>
  <si>
    <t>SQUARE FEET</t>
  </si>
  <si>
    <t>Accessory Buildings in the Project</t>
  </si>
  <si>
    <t>Commercial Space</t>
  </si>
  <si>
    <t>Total Actual Project Costs, Residential Portion Only  (CC-100)</t>
  </si>
  <si>
    <t>1.  Housing Units</t>
  </si>
  <si>
    <t>2.  Common Areas &amp; Common Area Units</t>
  </si>
  <si>
    <t>3.  Housing Units, Common Areas &amp; Common Areas Units</t>
  </si>
  <si>
    <t>Cost of Land for the Project per acre</t>
  </si>
  <si>
    <t xml:space="preserve">Cost per Square Foot, Residential Portion Only </t>
  </si>
  <si>
    <t>Cost per Unit</t>
  </si>
  <si>
    <t xml:space="preserve">Total Residential &amp; Accessory Buildings in the Project </t>
  </si>
  <si>
    <t>Total Residential, Accessory &amp; Commercial Bldgs in Project</t>
  </si>
  <si>
    <t>Less:  Ineligible Basis Items</t>
  </si>
  <si>
    <t>Land Value/Acquisition Costs</t>
  </si>
  <si>
    <t>Demolition Costs/Fees to Ready Land for New Construction</t>
  </si>
  <si>
    <t>Transferred Reserves/Escrows</t>
  </si>
  <si>
    <t>Federal Below Market Loans or Grants/Other Grants</t>
  </si>
  <si>
    <t>Permanent Loan Financing Fees</t>
  </si>
  <si>
    <t>Legal Related to Permanent Loans</t>
  </si>
  <si>
    <t>Title and Recording</t>
  </si>
  <si>
    <t>Real Estate Taxes Expensed</t>
  </si>
  <si>
    <t>Construction Interest Expensed</t>
  </si>
  <si>
    <t>Insurance Expensed</t>
  </si>
  <si>
    <t>Working Capital/Other LOC Fees</t>
  </si>
  <si>
    <t>Bond (4%) Issuance Costs</t>
  </si>
  <si>
    <t>Bridge Loan Interest or Fees</t>
  </si>
  <si>
    <t>Non-residential/Commercial Costs</t>
  </si>
  <si>
    <t>Subtotal Ineligible Basis Items</t>
  </si>
  <si>
    <t>Relocation Operating Deficit Reserve</t>
  </si>
  <si>
    <t>Plus:  Eligible Basis Items not in DSHA TDC</t>
  </si>
  <si>
    <t>Subtotal Other Eligible Basis Items</t>
  </si>
  <si>
    <t>Adjusted Basis</t>
  </si>
  <si>
    <t>Total Eligible Basis</t>
  </si>
  <si>
    <t>Times Applicable Fraction (lessor of project's unit or floor space fraction)</t>
  </si>
  <si>
    <t>Total Adjusted Eligible Basis</t>
  </si>
  <si>
    <t>Times LIHTC Monthly Rate (as required by Section 42(b)(2))</t>
  </si>
  <si>
    <t>Total Rehab/New Construction LIHTC Eligibility</t>
  </si>
  <si>
    <t>Plus Acquisition Credit (if applicable)</t>
  </si>
  <si>
    <t>Total Combined LIHTC Eligibility</t>
  </si>
  <si>
    <t>Total LIHTC Requested/Reserved</t>
  </si>
  <si>
    <t>TAX CREDIT ELIGIBLE BASIS CALCULATION</t>
  </si>
  <si>
    <t>ACQUISITION</t>
  </si>
  <si>
    <t>NEW CONSTRUCTION/REHAB</t>
  </si>
  <si>
    <t>DEVELOPMENT</t>
  </si>
  <si>
    <t>Times QCT or DDA Adjustment (if applicable up to 130%)</t>
  </si>
  <si>
    <t xml:space="preserve">The information provided below will be used when preparing the 8609(s). </t>
  </si>
  <si>
    <t>OWNER ENTITY</t>
  </si>
  <si>
    <t>OWNER ADDRESS</t>
  </si>
  <si>
    <t>City</t>
  </si>
  <si>
    <t>State</t>
  </si>
  <si>
    <t>Zip</t>
  </si>
  <si>
    <t>The undersigned hereby certifies that except as noted in the appropriate part of this form, there has not been and is not now any identity of interest between the Mortgagor and the Contractor and/or any Subcontractors, Material, Suppliers, or Equipment Lessors.  It is further certified, that except as noted, there are not and have not been any such relationships between the sponsor(s) of this project and the contractor and/or subcontractor, material supplier, or equipment lessor.
All references to "Identify of Interest" as defined below, has been read by the undersigned. Identity of interest between the Mortgagor and/or Sponsor as parties of the first part and Contractor, Lessors as parties of the second part will be construed as existing under any of the following conditions:   Subcontractors, Material Suppliers, or Equipment.
Any relationship that would give the mortgagor or contractor control or influence over the prices paid to subcontractors is considered an identity of interest.  The identity of interest relationship is usually created by a financial interest but could be other means such as a family relationship.  When there is any financial interest of the mortgagor or the contractor in any subcontractor; When one or more of the officers, directors, partners, or stockholders of the mortgagor or contractor is also an officer, director, partner or stockholder of any subcontractor; When any officer, director, partner or stockholder of the mortgagor or contractor has any financial interest in any subcontractor; When any subcontractor advances any funds to the contractor or mortgagor; When any subcontractor provides and pays, on behalf of the mortgagor or contractor, the cost of any architectural services or engineering services or any other costs for which the subcontractor is not responsible under its subcontract; When any subcontractor takes stock or any interest in the mortgagor or contractor entity as part of the consideration to be paid; When there exists or comes into being any agreements, contracts or undertakings entered into or contemplated, thereby altering, amending or canceling any of the required closing documents, except as approved by DSHA; When there exists or comes into being any family relationship between the officers directors, stockholders or partners of the mortgagor or contractor entity and officers, directors, stockholders or partners or any subcontractor entities which could cause or results in control or influence over prices paid.  Although somewhat synonymous with the term "Related Party" as defined by the AICPA in its Statement on Auditing Standards No. 6, DSHA's definition of an identity of interest relationship is broader and more inclusive.  It is not anticipated that DSHA's position concerning identities of interest will place additional burden or responsibility upon the public accountant; however, DSHA expects the accountant to be alert for relationships which are or appear to be identities of interest as described above.
Identity of interest subcontracts will be approved, provided the following conditions are met:</t>
  </si>
  <si>
    <t>Approval by DSHA of the subcontract price and all other terms and conditions therein must be obtained prior to execution of the subcontracts and prior to the subcontractor's commencement of work or furnishing of materials or equipment.  DSHA Form #D-105 to construction closing.  In addition, DSHA Form #D-104 must be completed at each draw requisition where a subcontractor will be paid.  There must be a separate contract for each trade in which there is an identity of interest.  The subcontract must clearly identify the work to be done (either specifically or by reference to the general contract) and must specify the extent to which the work will be performed by (a) its own labor force and (b) its subcontractors.  The subcontract must not be in excess of any applicable amount shown on the Trade Payment Breakdown.</t>
  </si>
  <si>
    <t>While not mandatory or conclusive, some important factors are: whether the subcontractor does a significant portion of its business in the specific trade with persons or firms having no identity with it; and whether the subcontractor is established in the project area or is national in scope.  The subcontractor should demonstrate that it will perform the subcontract as a "subcontractor" according to the customs of the particular trade, i.e., use and control of its own labor force, maintenance of payrolls, use of tools and equipment.  It should perform the  construction work by utilizing its own labor force to the extent customary in the particular trade and should not merely be a "paper" conduit  subcontracting for the performance of work by others.</t>
  </si>
  <si>
    <t>In the event that the mortgagor or contractor shall enter into a contract with any other party (other than their own employees) for the performance of some or all of the duties and functions (such as subcontracting, coordinating or supervising the work) normally performed by the contractor under the construction contract, such other party and the amount and terms of such contract shall be subject to the review and approval of DSHA prior to the execution thereof and prior to the commencement of work.  Any fee, profit or overhead paid to such other party and any costs incurred by such other party for the performance of duties and functions also performed by the contractor shall be ineligible for inclusion in the mortgagor's and contractor's certificates of actual cost.  Such other party shall be included within the term "contractor" as used in this guide, shall certify to costs on a separate DSHA Form #CC-101 in the same manner as the contractor, and shall comply with and be subject to all of the terms and requirements herein applicable to the contractor, except to the extent otherwise provided in this subparagraph or waived by DSHA in writing.</t>
  </si>
  <si>
    <t>When there is any financial interest of the party of the first part in the party of the second part; When one or more officers, directors, or stockholders of the party of the first part is also an officer, director, or stockholder of the party of the second part;  Where any officer, director, or stockholder of the party of the first part has any financial interest whatsoever in the party of the second part; When the party of the second part advances any funds to the party of the first part:  When the party of the second part promises and pays on behalf of the party of the first part the cost of any architectural services or engineering services, other than those of the surveyor, or general superintendent or engineer employed by the contractor in connection with his/her or its obligation under the construction contract;  When the party of the second part takes stock or any interest in the party of the first part as part of the consideration to be paid to them;  When there exists or comes into being any side deals, agreements, contracts, or undertakings, entered into or contemplated, thereby altering, amending, or canceling any of the required closing documents except as approved by the Housing Director of the Delaware State Housing Authority.</t>
  </si>
  <si>
    <t xml:space="preserve">The following identities of interest exist (if NONE exist, check box):  </t>
  </si>
  <si>
    <t>DSHA Development Number</t>
  </si>
  <si>
    <t>Line Item Adjustment Explanations:</t>
  </si>
  <si>
    <t>Total Development Costs (Total from CC-100)</t>
  </si>
  <si>
    <t>Non-Eligible DSHA Costs</t>
  </si>
  <si>
    <t>DEVELOPMENT NAME</t>
  </si>
  <si>
    <t>Total</t>
  </si>
  <si>
    <t>(Management Company)</t>
  </si>
  <si>
    <t>Contingency</t>
  </si>
  <si>
    <t>Specify Item Here</t>
  </si>
  <si>
    <t>Other:</t>
  </si>
  <si>
    <t>Tax Credit Allocation</t>
  </si>
  <si>
    <t>Equity Pricing</t>
  </si>
  <si>
    <t>Gross Equity Calculation</t>
  </si>
  <si>
    <t>LIHTC Monitoring Fees</t>
  </si>
  <si>
    <t>LIHTC Allocation Fees</t>
  </si>
  <si>
    <t>Operating Reserve</t>
  </si>
  <si>
    <t>Total Net Equity</t>
  </si>
  <si>
    <t>Total Dedicated Equity Costs</t>
  </si>
  <si>
    <t>Total Net Equity Pricing</t>
  </si>
  <si>
    <t xml:space="preserve">    Other:</t>
  </si>
  <si>
    <t xml:space="preserve">Specify Here </t>
  </si>
  <si>
    <t>Investor Member Percentage</t>
  </si>
  <si>
    <t>LIHTC Gross Equity</t>
  </si>
  <si>
    <t xml:space="preserve">Syndication Fees (Legal &amp; Accounting) </t>
  </si>
  <si>
    <t>Paid Prior to Construction Closing</t>
  </si>
  <si>
    <t>EQUITY CALCULATION (CC-102)</t>
  </si>
  <si>
    <t>Dedicated Equity Costs (Per DSHA Requirements)</t>
  </si>
  <si>
    <t>Total Gross Equity Contribution</t>
  </si>
  <si>
    <t>DEVELOPMENT NAME:</t>
  </si>
  <si>
    <t>List all sources of actual and anticipated funds.  Your list must include all federal, state, and local subsidies you have received or expect to receive with respect to the Project.</t>
  </si>
  <si>
    <t xml:space="preserve">DEVELOPMENT NAME: </t>
  </si>
  <si>
    <t>DEVELOPMENT COST BREAKDOWN</t>
  </si>
  <si>
    <r>
      <t xml:space="preserve">Each line item per the last approved DSHA draw should equal the same line item on the cost certification.  If line item adjustments are necessary, utilize this form to reconcile the final draw document to the final certified costs per the CC100.  </t>
    </r>
    <r>
      <rPr>
        <b/>
        <sz val="8"/>
        <rFont val="Arial"/>
        <family val="2"/>
      </rPr>
      <t>An explanation of each line item change must be attached.</t>
    </r>
  </si>
  <si>
    <r>
      <t xml:space="preserve">Form CC106 consists of four (4) worksheets:
- Owner Gen Info for 8609s
- Applicable Bldg Fraction
- Rehab/New Construction
- Acquisition
1.  Complete worksheet one "Owner Gen Info for 8609s" worksheet first.
2.  Complete worksheet two "Applicable Bdlg Fraction"  second.
3.  Complete worksheet three "Rehab/New Construction".
4.  Complete worksheet three "Acquisition".  (Only if applicable)
</t>
    </r>
    <r>
      <rPr>
        <b/>
        <sz val="8"/>
        <color theme="1"/>
        <rFont val="Arial"/>
        <family val="2"/>
      </rPr>
      <t xml:space="preserve">NOTE: </t>
    </r>
    <r>
      <rPr>
        <sz val="8"/>
        <color theme="1"/>
        <rFont val="Arial"/>
        <family val="2"/>
      </rPr>
      <t xml:space="preserve"> All worksheets must be included in the auditor's Mortgagor's Certificate of Actual Costs. 
</t>
    </r>
    <r>
      <rPr>
        <i/>
        <sz val="8"/>
        <color theme="1"/>
        <rFont val="Arial"/>
        <family val="2"/>
      </rPr>
      <t>Cells highlighted in yellow are to be completed by the user.
The remaining cells are either calculated cells or linked cells.</t>
    </r>
  </si>
  <si>
    <t>PROJECT SUBSTANTIAL COMPLETION DATE</t>
  </si>
  <si>
    <t>TAX ALLOCATION DATE</t>
  </si>
  <si>
    <t>QCT/DDA BOOST</t>
  </si>
  <si>
    <t>or</t>
  </si>
  <si>
    <t>STATE BOOST</t>
  </si>
  <si>
    <t>REHABILITATION AND NEW CONSTRUCTION - 8609 WORKSHEET (CC-106)</t>
  </si>
  <si>
    <t>Development Name</t>
  </si>
  <si>
    <t xml:space="preserve"> Yes</t>
  </si>
  <si>
    <t xml:space="preserve"> No</t>
  </si>
  <si>
    <t xml:space="preserve"> No </t>
  </si>
  <si>
    <t>At least 50% of the Project's aggregate basis is financed with tax-exempt bonds?</t>
  </si>
  <si>
    <t>ACQUISITION - 8609 WORKSHEET (CC-106)</t>
  </si>
  <si>
    <t xml:space="preserve"> Performance &amp; Payment Bond Fees</t>
  </si>
  <si>
    <t xml:space="preserve"> Appraisal/Market Study/Cap Needs Assess</t>
  </si>
  <si>
    <t xml:space="preserve"> Environmental Audit/Energy Audit/Site Assess</t>
  </si>
  <si>
    <t xml:space="preserve"> Permits &amp; Fees</t>
  </si>
  <si>
    <t xml:space="preserve"> Fixtures, Furniture, &amp; Equipment (FFE)</t>
  </si>
  <si>
    <t xml:space="preserve"> Title &amp; Recording</t>
  </si>
  <si>
    <t xml:space="preserve"> Cost Certification &amp; Accounting</t>
  </si>
  <si>
    <t xml:space="preserve"> Other:</t>
  </si>
  <si>
    <t>(Investor Name)</t>
  </si>
  <si>
    <t xml:space="preserve"> Replacement Reserve</t>
  </si>
  <si>
    <t xml:space="preserve"> Carpeting Replacement Reserve</t>
  </si>
  <si>
    <t>Replacement Reserve</t>
  </si>
  <si>
    <t>Carpeting Replacement Reserve</t>
  </si>
  <si>
    <t xml:space="preserve"> Tax Credit and DSHA Application Fees</t>
  </si>
  <si>
    <t xml:space="preserve"> Asset Management Fee</t>
  </si>
  <si>
    <t>Relocation</t>
  </si>
  <si>
    <t>Marketing Fees</t>
  </si>
  <si>
    <t xml:space="preserve"> Rent-Up Fees</t>
  </si>
  <si>
    <t xml:space="preserve"> Marketing</t>
  </si>
  <si>
    <t>Rent Up Fees</t>
  </si>
  <si>
    <t>and in order to induce DSHA to have final closing of the</t>
  </si>
  <si>
    <r>
      <t xml:space="preserve">above referenced project.  The actual cost to the owner of labor, materials, and necessary services for the construction of the physical improvements in connection with the subject project, after the deduction of rebates, adjustments, discounts, promotional or advertising allowances made or to be made to the mortgagor, sponsor, or any corporation, trust partnership, joint venture, or other legal entity in which they or any of them hold any interest as attached, if any.  The cost of construction is supported by DSHA Form #CC-101, Contractor's Certificate of Actual Cost. </t>
    </r>
    <r>
      <rPr>
        <b/>
        <i/>
        <sz val="8"/>
        <color theme="1"/>
        <rFont val="Arial"/>
        <family val="2"/>
      </rPr>
      <t>(Attach itemized schedules to support the totals reported below.)</t>
    </r>
  </si>
  <si>
    <t>Current Budget Amount</t>
  </si>
  <si>
    <t>Total Land/Acquisition Costs (Total from CC-100)</t>
  </si>
  <si>
    <t>Land Value</t>
  </si>
  <si>
    <t>Transfer Taxes Related to Acquisition</t>
  </si>
  <si>
    <t>Transferred Reserves/Escrows in Acquisition</t>
  </si>
  <si>
    <t>Title and Recording Related to Acquisition</t>
  </si>
  <si>
    <t>Bridge Loan Interest or Fees Related to Acquisition</t>
  </si>
  <si>
    <t>Bond Prepayment Penalty</t>
  </si>
  <si>
    <t>Total Acquisition LIHTC Eligibility</t>
  </si>
  <si>
    <t>Original Budget Amount</t>
  </si>
  <si>
    <t>Costs Accrued for Final Draw</t>
  </si>
  <si>
    <t>DSHA ELIGIBLE COSTS</t>
  </si>
  <si>
    <t>Sources</t>
  </si>
  <si>
    <t>Historic Tax Credits (Federal)</t>
  </si>
  <si>
    <t>Source of Funds / Name of Lender</t>
  </si>
  <si>
    <t>Deferred Developer Fee</t>
  </si>
  <si>
    <t>Total Permanent Sources</t>
  </si>
  <si>
    <t>TOTAL PERMANENT SOURCES (B, C, AND D ONLY)</t>
  </si>
  <si>
    <t>Transfer Taxes not in Acquisition</t>
  </si>
  <si>
    <t>Cost Certification &amp; Accounting Fees</t>
  </si>
  <si>
    <t>BIN</t>
  </si>
  <si>
    <t>A.  CONSTRUCTION AND BRIDGE FINANCING (ALL SOURCES)</t>
  </si>
  <si>
    <t>B.  PERMANENT FINANCING - AMORTIZING AND DEFERRED DEBT</t>
  </si>
  <si>
    <t>C.  PERMANENT FINANCING - GRANTS AND SUBSIDIES</t>
  </si>
  <si>
    <r>
      <t xml:space="preserve">D.  PERMANENT FINANCING - OTHER </t>
    </r>
    <r>
      <rPr>
        <sz val="8"/>
        <rFont val="Arial"/>
        <family val="2"/>
      </rPr>
      <t>(General Partner Loans, LIHTC Equity, Reserves, etc.)</t>
    </r>
  </si>
  <si>
    <t>See Attached Schedule</t>
  </si>
  <si>
    <t>EQUITY ADJUSTER (CC-102)</t>
  </si>
  <si>
    <t>Target Delivery Date</t>
  </si>
  <si>
    <t>Actual Delivery Date</t>
  </si>
  <si>
    <t>Estimated Amount</t>
  </si>
  <si>
    <t>Adjuster (Y/N)</t>
  </si>
  <si>
    <t xml:space="preserve">TOTAL  </t>
  </si>
  <si>
    <t>TAX CREDIT RATE</t>
  </si>
  <si>
    <t>TAX CREDIT RATE (%)</t>
  </si>
  <si>
    <t>User may enter formulas for calculation purposes</t>
  </si>
  <si>
    <t>REHAB/NEW CONST TAX CREDIT</t>
  </si>
  <si>
    <t>TIN/EIN</t>
  </si>
  <si>
    <t>Cost Category</t>
  </si>
  <si>
    <t>To Be Paid in Cash</t>
  </si>
  <si>
    <t xml:space="preserve">. Upon approval, but not less than 30 days after said approval, the Delaware State Housing Authority will proceed to final closing.  The actual cost </t>
  </si>
  <si>
    <t>to the owner of labor, materials, and necessary services for the construction of the physical improvements in connection with the subject project, after the deduction of</t>
  </si>
  <si>
    <t xml:space="preserve">rebates, adjustments, discounts, promotional or advertising allowances made or to be made to the mortgagor, sponsor, or any corporation, trust partnership, joint venture, </t>
  </si>
  <si>
    <t>or other legal entity in which they or any of them hold any interest as attached, if any. Reported mortgagor costs are as of draw</t>
  </si>
  <si>
    <r>
      <t xml:space="preserve"> and cost of construction is supported by DSHA Form CC-101, Contractor's Certificate of Actual Cost. </t>
    </r>
    <r>
      <rPr>
        <b/>
        <sz val="8"/>
        <color theme="1"/>
        <rFont val="Arial"/>
        <family val="2"/>
      </rPr>
      <t>Please attach an itemized list of the payees and amounts</t>
    </r>
  </si>
  <si>
    <t>for each line item.</t>
  </si>
  <si>
    <t>Certified Total Actual Costs</t>
  </si>
  <si>
    <t>Line Item Adjustment</t>
  </si>
  <si>
    <t>Developer Funds (4% Bond Fees)</t>
  </si>
  <si>
    <t>MORTGAGOR'S CERTIFICATE OF ACTUAL COSTS (CC-101)</t>
  </si>
  <si>
    <t>LOWEST APPLICABLE BUILDING FRACTION - 8609 WORKSHEET (CC-102)</t>
  </si>
  <si>
    <t>ELIGIBLE BASIS BY CREDIT TYPE  (CC-103)</t>
  </si>
  <si>
    <t>GROSS EQUITY CALCULATION</t>
  </si>
  <si>
    <t>A.  Tax Credit Allocation</t>
  </si>
  <si>
    <t>B.  Equity Pricing</t>
  </si>
  <si>
    <t>C.  Investor Member Percentage</t>
  </si>
  <si>
    <t>Total Gross Equity</t>
  </si>
  <si>
    <t>PROJECT/OWNER INFORMATION - 8609 WORKSHEET (CC-105)</t>
  </si>
  <si>
    <t xml:space="preserve"> DSHA 4% Bond Appliction Fees</t>
  </si>
  <si>
    <t>Term / Call (Years)</t>
  </si>
  <si>
    <t>BOND FINANCING (CC-107)</t>
  </si>
  <si>
    <t>Yes</t>
  </si>
  <si>
    <t>No</t>
  </si>
  <si>
    <t xml:space="preserve">Amount:  </t>
  </si>
  <si>
    <t>Adjusted   Eligible Basis</t>
  </si>
  <si>
    <t>Updated 12/2021</t>
  </si>
  <si>
    <t xml:space="preserve"> Real Estate Taxes</t>
  </si>
  <si>
    <t xml:space="preserve"> Transfer/State Improvement Tax</t>
  </si>
  <si>
    <t xml:space="preserve"> Syndication Legal and/or Accounting</t>
  </si>
  <si>
    <t xml:space="preserve"> Tax Escrow</t>
  </si>
  <si>
    <t xml:space="preserve"> Insurance Escrow</t>
  </si>
  <si>
    <t>Must provide ICPA completed 50% test for confirmation.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</si>
</sst>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quot;$&quot;#,##0.00"/>
    <numFmt numFmtId="166" formatCode="_(&quot;$&quot;* #,##0.000000_);_(&quot;$&quot;* \(#,##0.000000\);_(&quot;$&quot;* &quot;-&quot;??????_);_(@_)"/>
  </numFmts>
  <fonts count="7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i/>
      <sz val="8"/>
      <color indexed="81"/>
      <name val="Arial"/>
      <family val="2"/>
    </font>
    <font>
      <sz val="8"/>
      <color indexed="81"/>
      <name val="Tahoma"/>
      <family val="2"/>
    </font>
    <font>
      <sz val="10"/>
      <name val="Arial"/>
      <family val="2"/>
    </font>
    <font>
      <sz val="9"/>
      <color indexed="81"/>
      <name val="Tahoma"/>
      <family val="2"/>
    </font>
    <font>
      <b/>
      <i/>
      <sz val="8"/>
      <color indexed="81"/>
      <name val="Arial"/>
      <family val="2"/>
    </font>
    <font>
      <b/>
      <i/>
      <u/>
      <sz val="8"/>
      <color indexed="81"/>
      <name val="Arial"/>
      <family val="2"/>
    </font>
    <font>
      <sz val="10"/>
      <name val="Cambria"/>
      <family val="1"/>
      <scheme val="major"/>
    </font>
    <font>
      <b/>
      <sz val="10"/>
      <name val="Cambria"/>
      <family val="1"/>
      <scheme val="major"/>
    </font>
    <font>
      <b/>
      <u/>
      <sz val="11"/>
      <name val="Cambria"/>
      <family val="1"/>
      <scheme val="major"/>
    </font>
    <font>
      <sz val="11"/>
      <color theme="1"/>
      <name val="Cambria"/>
      <family val="1"/>
      <scheme val="major"/>
    </font>
    <font>
      <sz val="8"/>
      <color theme="1"/>
      <name val="Cambria"/>
      <family val="1"/>
      <scheme val="major"/>
    </font>
    <font>
      <b/>
      <sz val="9"/>
      <color theme="1"/>
      <name val="Cambria"/>
      <family val="1"/>
      <scheme val="major"/>
    </font>
    <font>
      <sz val="8"/>
      <name val="Cambria"/>
      <family val="1"/>
      <scheme val="major"/>
    </font>
    <font>
      <b/>
      <u/>
      <sz val="8"/>
      <name val="Cambria"/>
      <family val="1"/>
      <scheme val="major"/>
    </font>
    <font>
      <sz val="8"/>
      <color indexed="10"/>
      <name val="Cambria"/>
      <family val="1"/>
      <scheme val="major"/>
    </font>
    <font>
      <i/>
      <sz val="8"/>
      <name val="Cambria"/>
      <family val="1"/>
      <scheme val="major"/>
    </font>
    <font>
      <b/>
      <sz val="8"/>
      <name val="Cambria"/>
      <family val="1"/>
      <scheme val="major"/>
    </font>
    <font>
      <b/>
      <sz val="8"/>
      <color indexed="30"/>
      <name val="Cambria"/>
      <family val="1"/>
      <scheme val="major"/>
    </font>
    <font>
      <b/>
      <sz val="8"/>
      <color indexed="17"/>
      <name val="Cambria"/>
      <family val="1"/>
      <scheme val="major"/>
    </font>
    <font>
      <sz val="9"/>
      <color theme="1"/>
      <name val="Cambria"/>
      <family val="1"/>
      <scheme val="major"/>
    </font>
    <font>
      <sz val="10"/>
      <color rgb="FF0033CC"/>
      <name val="Cambria"/>
      <family val="1"/>
      <scheme val="major"/>
    </font>
    <font>
      <b/>
      <u/>
      <sz val="12"/>
      <name val="Cambria"/>
      <family val="1"/>
      <scheme val="major"/>
    </font>
    <font>
      <b/>
      <sz val="11"/>
      <color theme="1"/>
      <name val="Cambria"/>
      <family val="1"/>
      <scheme val="major"/>
    </font>
    <font>
      <b/>
      <u/>
      <sz val="11"/>
      <color theme="1"/>
      <name val="Cambria"/>
      <family val="1"/>
      <scheme val="major"/>
    </font>
    <font>
      <sz val="11"/>
      <name val="Cambria"/>
      <family val="1"/>
      <scheme val="major"/>
    </font>
    <font>
      <sz val="9"/>
      <name val="Cambria"/>
      <family val="1"/>
      <scheme val="major"/>
    </font>
    <font>
      <i/>
      <sz val="9"/>
      <name val="Cambria"/>
      <family val="1"/>
      <scheme val="major"/>
    </font>
    <font>
      <u/>
      <sz val="14"/>
      <name val="Cambria"/>
      <family val="1"/>
      <scheme val="major"/>
    </font>
    <font>
      <b/>
      <sz val="9"/>
      <name val="Cambria"/>
      <family val="1"/>
      <scheme val="major"/>
    </font>
    <font>
      <sz val="12"/>
      <name val="Cambria"/>
      <family val="1"/>
      <scheme val="major"/>
    </font>
    <font>
      <b/>
      <sz val="12"/>
      <name val="Cambria"/>
      <family val="1"/>
      <scheme val="major"/>
    </font>
    <font>
      <sz val="8"/>
      <color theme="1"/>
      <name val="Arial"/>
      <family val="2"/>
    </font>
    <font>
      <sz val="8"/>
      <color rgb="FF008000"/>
      <name val="Arial"/>
      <family val="2"/>
    </font>
    <font>
      <b/>
      <sz val="8"/>
      <color theme="1"/>
      <name val="Arial"/>
      <family val="2"/>
    </font>
    <font>
      <sz val="8"/>
      <name val="Arial"/>
      <family val="2"/>
    </font>
    <font>
      <sz val="8"/>
      <color rgb="FF0033CC"/>
      <name val="Arial"/>
      <family val="2"/>
    </font>
    <font>
      <i/>
      <sz val="8"/>
      <name val="Arial"/>
      <family val="2"/>
    </font>
    <font>
      <b/>
      <sz val="8"/>
      <color rgb="FF0033CC"/>
      <name val="Arial"/>
      <family val="2"/>
    </font>
    <font>
      <sz val="8"/>
      <color rgb="FF7030A0"/>
      <name val="Arial"/>
      <family val="2"/>
    </font>
    <font>
      <b/>
      <sz val="8"/>
      <name val="Arial"/>
      <family val="2"/>
    </font>
    <font>
      <sz val="9"/>
      <name val="Arial"/>
      <family val="2"/>
    </font>
    <font>
      <b/>
      <u/>
      <sz val="9"/>
      <name val="Arial"/>
      <family val="2"/>
    </font>
    <font>
      <b/>
      <sz val="9"/>
      <color theme="1"/>
      <name val="Arial"/>
      <family val="2"/>
    </font>
    <font>
      <sz val="9"/>
      <color theme="1"/>
      <name val="Arial"/>
      <family val="2"/>
    </font>
    <font>
      <b/>
      <sz val="8"/>
      <color rgb="FFC00000"/>
      <name val="Arial"/>
      <family val="2"/>
    </font>
    <font>
      <b/>
      <i/>
      <sz val="8"/>
      <color theme="1"/>
      <name val="Arial"/>
      <family val="2"/>
    </font>
    <font>
      <b/>
      <u/>
      <sz val="10"/>
      <color theme="1"/>
      <name val="Cambria"/>
      <family val="1"/>
      <scheme val="major"/>
    </font>
    <font>
      <b/>
      <sz val="11"/>
      <color theme="1"/>
      <name val="Calibri"/>
      <family val="2"/>
      <scheme val="minor"/>
    </font>
    <font>
      <b/>
      <sz val="12"/>
      <color theme="1"/>
      <name val="Arial"/>
      <family val="2"/>
    </font>
    <font>
      <sz val="12"/>
      <color theme="1"/>
      <name val="Calibri"/>
      <family val="2"/>
      <scheme val="minor"/>
    </font>
    <font>
      <sz val="12"/>
      <color theme="1"/>
      <name val="Arial"/>
      <family val="2"/>
    </font>
    <font>
      <sz val="10"/>
      <color theme="1"/>
      <name val="Arial"/>
      <family val="2"/>
    </font>
    <font>
      <sz val="10"/>
      <name val="Arial"/>
      <family val="2"/>
    </font>
    <font>
      <sz val="11"/>
      <name val="TIMES NEW ROMAN"/>
      <family val="1"/>
    </font>
    <font>
      <u/>
      <sz val="10"/>
      <color theme="10"/>
      <name val="Arial"/>
      <family val="2"/>
    </font>
    <font>
      <u/>
      <sz val="10"/>
      <color theme="11"/>
      <name val="Arial"/>
      <family val="2"/>
    </font>
    <font>
      <i/>
      <u/>
      <sz val="8"/>
      <color indexed="81"/>
      <name val="Arial"/>
      <family val="2"/>
    </font>
    <font>
      <b/>
      <u/>
      <sz val="12"/>
      <name val="Arial"/>
      <family val="2"/>
    </font>
    <font>
      <b/>
      <sz val="11"/>
      <name val="Cambria"/>
      <family val="1"/>
      <scheme val="major"/>
    </font>
    <font>
      <b/>
      <u/>
      <sz val="8"/>
      <name val="Arial"/>
      <family val="2"/>
    </font>
    <font>
      <u/>
      <sz val="8"/>
      <name val="Arial"/>
      <family val="2"/>
    </font>
    <font>
      <b/>
      <i/>
      <sz val="8"/>
      <name val="Arial"/>
      <family val="2"/>
    </font>
    <font>
      <i/>
      <sz val="8"/>
      <color theme="5" tint="-0.249977111117893"/>
      <name val="Arial"/>
      <family val="2"/>
    </font>
    <font>
      <i/>
      <sz val="8"/>
      <color rgb="FF0033CC"/>
      <name val="Arial"/>
      <family val="2"/>
    </font>
    <font>
      <b/>
      <sz val="8"/>
      <color theme="1"/>
      <name val="Calibri"/>
      <family val="2"/>
      <scheme val="minor"/>
    </font>
    <font>
      <i/>
      <sz val="8"/>
      <color theme="1"/>
      <name val="Arial"/>
      <family val="2"/>
    </font>
    <font>
      <sz val="8"/>
      <color theme="1"/>
      <name val="Calibri"/>
      <family val="2"/>
      <scheme val="minor"/>
    </font>
    <font>
      <b/>
      <u/>
      <sz val="10.5"/>
      <color theme="1"/>
      <name val="Cambria"/>
      <family val="1"/>
      <scheme val="major"/>
    </font>
    <font>
      <b/>
      <sz val="9"/>
      <color indexed="81"/>
      <name val="Tahoma"/>
      <family val="2"/>
    </font>
    <font>
      <b/>
      <i/>
      <sz val="8"/>
      <color rgb="FF0033CC"/>
      <name val="Arial"/>
      <family val="2"/>
    </font>
  </fonts>
  <fills count="12">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gray0625">
        <bgColor auto="1"/>
      </patternFill>
    </fill>
    <fill>
      <patternFill patternType="gray0625">
        <bgColor theme="0"/>
      </patternFill>
    </fill>
    <fill>
      <patternFill patternType="solid">
        <fgColor theme="0"/>
        <bgColor indexed="64"/>
      </patternFill>
    </fill>
    <fill>
      <patternFill patternType="gray0625"/>
    </fill>
    <fill>
      <patternFill patternType="gray125">
        <fgColor auto="1"/>
        <bgColor auto="1"/>
      </patternFill>
    </fill>
    <fill>
      <patternFill patternType="gray125">
        <bgColor auto="1"/>
      </patternFill>
    </fill>
    <fill>
      <patternFill patternType="solid">
        <fgColor theme="4" tint="0.79995117038483843"/>
        <bgColor auto="1"/>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s>
  <cellStyleXfs count="28">
    <xf numFmtId="0" fontId="0" fillId="0" borderId="0"/>
    <xf numFmtId="0" fontId="6" fillId="0" borderId="0"/>
    <xf numFmtId="44" fontId="10" fillId="0" borderId="0" applyFont="0" applyFill="0" applyBorder="0" applyAlignment="0" applyProtection="0"/>
    <xf numFmtId="0" fontId="5" fillId="0" borderId="0"/>
    <xf numFmtId="43" fontId="5" fillId="0" borderId="0" applyFont="0" applyFill="0" applyBorder="0" applyAlignment="0" applyProtection="0"/>
    <xf numFmtId="0" fontId="10" fillId="0" borderId="0"/>
    <xf numFmtId="0" fontId="4" fillId="0" borderId="0"/>
    <xf numFmtId="43" fontId="4"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4" fontId="60" fillId="0" borderId="0" applyFont="0" applyFill="0" applyBorder="0" applyAlignment="0" applyProtection="0"/>
    <xf numFmtId="0" fontId="61" fillId="0" borderId="0"/>
    <xf numFmtId="0" fontId="3" fillId="0" borderId="0"/>
    <xf numFmtId="0" fontId="2" fillId="0" borderId="0"/>
    <xf numFmtId="44" fontId="2" fillId="0" borderId="0" applyFont="0" applyFill="0" applyBorder="0" applyAlignment="0" applyProtection="0"/>
    <xf numFmtId="43" fontId="1"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cellStyleXfs>
  <cellXfs count="609">
    <xf numFmtId="0" fontId="0" fillId="0" borderId="0" xfId="0"/>
    <xf numFmtId="0" fontId="7" fillId="0" borderId="0" xfId="1" applyFont="1" applyAlignment="1">
      <alignment vertical="center"/>
    </xf>
    <xf numFmtId="0" fontId="14" fillId="0" borderId="0" xfId="0" applyFont="1" applyAlignment="1">
      <alignment horizontal="left" vertical="center"/>
    </xf>
    <xf numFmtId="0" fontId="17" fillId="0" borderId="0" xfId="1" applyFont="1" applyAlignment="1">
      <alignment vertical="center"/>
    </xf>
    <xf numFmtId="0" fontId="18" fillId="0" borderId="0" xfId="1" applyFont="1" applyAlignment="1">
      <alignment vertical="center"/>
    </xf>
    <xf numFmtId="0" fontId="27" fillId="0" borderId="0" xfId="1" applyFont="1" applyAlignment="1">
      <alignment horizontal="center" vertical="center"/>
    </xf>
    <xf numFmtId="0" fontId="18" fillId="0" borderId="0" xfId="1" applyFont="1" applyAlignment="1">
      <alignment horizontal="center" vertical="center"/>
    </xf>
    <xf numFmtId="0" fontId="14" fillId="0" borderId="0" xfId="0" applyFont="1" applyAlignment="1">
      <alignment vertical="center"/>
    </xf>
    <xf numFmtId="0" fontId="20" fillId="0" borderId="0" xfId="0" applyFont="1" applyAlignment="1">
      <alignment vertical="center"/>
    </xf>
    <xf numFmtId="0" fontId="19" fillId="0" borderId="0" xfId="1" applyFont="1" applyAlignment="1">
      <alignment horizontal="center" vertical="center"/>
    </xf>
    <xf numFmtId="0" fontId="27" fillId="0" borderId="0" xfId="1" applyFont="1" applyAlignment="1">
      <alignment horizontal="right" vertical="center"/>
    </xf>
    <xf numFmtId="0" fontId="14" fillId="0" borderId="0" xfId="0" applyFont="1"/>
    <xf numFmtId="0" fontId="20" fillId="0" borderId="0" xfId="1" applyFont="1" applyBorder="1" applyAlignment="1">
      <alignment vertical="center" wrapText="1"/>
    </xf>
    <xf numFmtId="0" fontId="16" fillId="0" borderId="0" xfId="0" applyFont="1" applyAlignment="1">
      <alignment vertical="center"/>
    </xf>
    <xf numFmtId="0" fontId="14" fillId="0" borderId="0" xfId="0" applyFont="1" applyAlignment="1">
      <alignment horizontal="center" vertical="center"/>
    </xf>
    <xf numFmtId="0" fontId="32" fillId="0" borderId="0" xfId="0" applyFont="1" applyAlignment="1">
      <alignment vertical="center"/>
    </xf>
    <xf numFmtId="0" fontId="33" fillId="0" borderId="0" xfId="0" applyFont="1" applyAlignment="1">
      <alignment vertical="center"/>
    </xf>
    <xf numFmtId="0" fontId="27" fillId="0" borderId="0" xfId="1" applyFont="1" applyAlignment="1">
      <alignment vertical="center"/>
    </xf>
    <xf numFmtId="0" fontId="35" fillId="0" borderId="0" xfId="0" applyFont="1" applyFill="1" applyBorder="1" applyAlignment="1" applyProtection="1">
      <alignment horizontal="center" vertical="center"/>
    </xf>
    <xf numFmtId="0" fontId="37" fillId="0" borderId="0" xfId="0" applyFont="1"/>
    <xf numFmtId="0" fontId="38" fillId="0" borderId="0" xfId="0" applyFont="1" applyAlignment="1">
      <alignment vertical="center"/>
    </xf>
    <xf numFmtId="0" fontId="38" fillId="0" borderId="0" xfId="0" applyFont="1" applyAlignment="1">
      <alignment horizontal="left" vertical="center"/>
    </xf>
    <xf numFmtId="0" fontId="29" fillId="0" borderId="0" xfId="0" applyFont="1" applyAlignment="1">
      <alignment vertical="center"/>
    </xf>
    <xf numFmtId="0" fontId="29" fillId="0" borderId="0" xfId="0" applyFont="1" applyAlignment="1">
      <alignment horizontal="center" vertical="center"/>
    </xf>
    <xf numFmtId="0" fontId="14" fillId="0" borderId="0" xfId="0" applyFont="1" applyAlignment="1">
      <alignment vertical="center"/>
    </xf>
    <xf numFmtId="0" fontId="39" fillId="0" borderId="0" xfId="1" applyFont="1" applyAlignment="1" applyProtection="1">
      <alignment horizontal="left" vertical="center"/>
    </xf>
    <xf numFmtId="0" fontId="39" fillId="0" borderId="0" xfId="1" applyFont="1" applyAlignment="1" applyProtection="1">
      <alignment vertical="center"/>
    </xf>
    <xf numFmtId="0" fontId="39" fillId="0" borderId="0" xfId="1" applyFont="1" applyBorder="1" applyAlignment="1" applyProtection="1">
      <alignment horizontal="left" vertical="center"/>
    </xf>
    <xf numFmtId="0" fontId="39" fillId="0" borderId="0" xfId="1" applyFont="1" applyBorder="1" applyAlignment="1" applyProtection="1">
      <alignment horizontal="left" vertical="center"/>
    </xf>
    <xf numFmtId="0" fontId="39" fillId="3" borderId="1" xfId="1" applyFont="1" applyFill="1" applyBorder="1" applyAlignment="1">
      <alignment horizontal="center" vertical="center"/>
    </xf>
    <xf numFmtId="0" fontId="39" fillId="2" borderId="1" xfId="1" applyFont="1" applyFill="1" applyBorder="1" applyAlignment="1">
      <alignment horizontal="center" vertical="center" wrapText="1"/>
    </xf>
    <xf numFmtId="8" fontId="42" fillId="1" borderId="1" xfId="0" applyNumberFormat="1" applyFont="1" applyFill="1" applyBorder="1" applyAlignment="1" applyProtection="1">
      <alignment vertical="center"/>
    </xf>
    <xf numFmtId="1" fontId="39" fillId="0" borderId="10" xfId="1" applyNumberFormat="1" applyFont="1" applyBorder="1" applyAlignment="1">
      <alignment horizontal="center" vertical="center"/>
    </xf>
    <xf numFmtId="44" fontId="42" fillId="4" borderId="1" xfId="1" applyNumberFormat="1" applyFont="1" applyFill="1" applyBorder="1" applyAlignment="1" applyProtection="1">
      <alignment vertical="center"/>
      <protection locked="0"/>
    </xf>
    <xf numFmtId="44" fontId="43" fillId="0" borderId="1" xfId="1" applyNumberFormat="1" applyFont="1" applyBorder="1" applyAlignment="1" applyProtection="1">
      <alignment vertical="center"/>
    </xf>
    <xf numFmtId="0" fontId="42" fillId="0" borderId="9" xfId="1" applyFont="1" applyBorder="1" applyAlignment="1">
      <alignment vertical="center"/>
    </xf>
    <xf numFmtId="44" fontId="45" fillId="0" borderId="2" xfId="1" applyNumberFormat="1" applyFont="1" applyFill="1" applyBorder="1" applyAlignment="1" applyProtection="1">
      <alignment vertical="center"/>
    </xf>
    <xf numFmtId="8" fontId="40" fillId="1" borderId="1" xfId="0" applyNumberFormat="1" applyFont="1" applyFill="1" applyBorder="1" applyAlignment="1" applyProtection="1">
      <alignment vertical="center"/>
    </xf>
    <xf numFmtId="8" fontId="39" fillId="1" borderId="1" xfId="0" applyNumberFormat="1" applyFont="1" applyFill="1" applyBorder="1" applyAlignment="1" applyProtection="1">
      <alignment vertical="center"/>
    </xf>
    <xf numFmtId="8" fontId="46" fillId="1" borderId="1" xfId="0" applyNumberFormat="1" applyFont="1" applyFill="1" applyBorder="1" applyAlignment="1" applyProtection="1">
      <alignment vertical="center"/>
    </xf>
    <xf numFmtId="1" fontId="39" fillId="0" borderId="10" xfId="1" applyNumberFormat="1" applyFont="1" applyFill="1" applyBorder="1" applyAlignment="1">
      <alignment horizontal="center" vertical="center"/>
    </xf>
    <xf numFmtId="44" fontId="45" fillId="2" borderId="1" xfId="1" applyNumberFormat="1" applyFont="1" applyFill="1" applyBorder="1" applyAlignment="1" applyProtection="1">
      <alignment vertical="center"/>
    </xf>
    <xf numFmtId="0" fontId="39" fillId="0" borderId="0" xfId="1" applyFont="1" applyAlignment="1">
      <alignment horizontal="left" vertical="center"/>
    </xf>
    <xf numFmtId="0" fontId="39" fillId="0" borderId="0" xfId="1" applyFont="1" applyAlignment="1">
      <alignment vertical="center"/>
    </xf>
    <xf numFmtId="0" fontId="39" fillId="0" borderId="0" xfId="1" applyFont="1" applyAlignment="1">
      <alignment horizontal="left" vertical="center"/>
    </xf>
    <xf numFmtId="0" fontId="42" fillId="0" borderId="0" xfId="0" applyFont="1" applyAlignment="1">
      <alignment horizontal="left" vertical="top" indent="1"/>
    </xf>
    <xf numFmtId="0" fontId="42" fillId="0" borderId="0" xfId="0" applyFont="1"/>
    <xf numFmtId="0" fontId="42" fillId="0" borderId="0" xfId="0" applyFont="1" applyAlignment="1">
      <alignment horizontal="right"/>
    </xf>
    <xf numFmtId="0" fontId="10" fillId="0" borderId="0" xfId="0" applyFont="1" applyAlignment="1">
      <alignment vertical="center"/>
    </xf>
    <xf numFmtId="0" fontId="10" fillId="0" borderId="0" xfId="0" applyFont="1" applyFill="1" applyAlignment="1">
      <alignment vertical="center"/>
    </xf>
    <xf numFmtId="0" fontId="42" fillId="0" borderId="13" xfId="0" applyFont="1" applyBorder="1" applyAlignment="1"/>
    <xf numFmtId="0" fontId="47" fillId="0" borderId="0" xfId="0" applyFont="1" applyProtection="1">
      <protection locked="0"/>
    </xf>
    <xf numFmtId="0" fontId="42" fillId="0" borderId="0" xfId="0" applyFont="1" applyAlignment="1">
      <alignment horizontal="left"/>
    </xf>
    <xf numFmtId="0" fontId="47" fillId="0" borderId="0" xfId="0" applyFont="1"/>
    <xf numFmtId="0" fontId="42" fillId="0" borderId="0" xfId="0" applyFont="1" applyAlignment="1">
      <alignment vertical="center"/>
    </xf>
    <xf numFmtId="0" fontId="39" fillId="0" borderId="0" xfId="1" applyFont="1" applyAlignment="1">
      <alignment horizontal="left" vertical="center" indent="4"/>
    </xf>
    <xf numFmtId="0" fontId="49" fillId="0" borderId="0" xfId="0" applyFont="1" applyAlignment="1">
      <alignment vertical="center"/>
    </xf>
    <xf numFmtId="0" fontId="48" fillId="0" borderId="0" xfId="0" applyFont="1" applyAlignment="1">
      <alignment horizontal="center" vertical="center"/>
    </xf>
    <xf numFmtId="0" fontId="48" fillId="0" borderId="0" xfId="0" applyFont="1" applyAlignment="1">
      <alignment vertical="center"/>
    </xf>
    <xf numFmtId="164" fontId="42" fillId="2" borderId="1" xfId="2" applyNumberFormat="1" applyFont="1" applyFill="1" applyBorder="1" applyAlignment="1" applyProtection="1">
      <alignment horizontal="center" vertical="center" wrapText="1"/>
    </xf>
    <xf numFmtId="164" fontId="42" fillId="0" borderId="0" xfId="2" applyNumberFormat="1" applyFont="1" applyFill="1" applyBorder="1" applyAlignment="1" applyProtection="1">
      <alignment horizontal="center" vertical="center" wrapText="1"/>
    </xf>
    <xf numFmtId="0" fontId="42" fillId="4" borderId="1" xfId="0"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164" fontId="42" fillId="0" borderId="0" xfId="0" applyNumberFormat="1" applyFont="1" applyFill="1" applyBorder="1" applyAlignment="1" applyProtection="1">
      <alignment vertical="center"/>
    </xf>
    <xf numFmtId="0" fontId="38" fillId="0" borderId="0" xfId="5" applyFont="1" applyAlignment="1">
      <alignment horizontal="center" vertical="top"/>
    </xf>
    <xf numFmtId="0" fontId="37" fillId="0" borderId="0" xfId="5" applyFont="1" applyAlignment="1">
      <alignment horizontal="left" vertical="center"/>
    </xf>
    <xf numFmtId="0" fontId="33" fillId="0" borderId="0" xfId="5" applyFont="1" applyAlignment="1">
      <alignment horizontal="left" vertical="center"/>
    </xf>
    <xf numFmtId="0" fontId="36" fillId="0" borderId="0" xfId="5" applyFont="1" applyAlignment="1">
      <alignment horizontal="left" vertical="center"/>
    </xf>
    <xf numFmtId="44" fontId="42" fillId="6" borderId="1" xfId="5" applyNumberFormat="1" applyFont="1" applyFill="1" applyBorder="1" applyAlignment="1" applyProtection="1">
      <alignment horizontal="left" vertical="center"/>
    </xf>
    <xf numFmtId="42" fontId="42" fillId="4" borderId="1" xfId="5" applyNumberFormat="1" applyFont="1" applyFill="1" applyBorder="1" applyAlignment="1" applyProtection="1">
      <alignment horizontal="left" vertical="center"/>
      <protection locked="0"/>
    </xf>
    <xf numFmtId="0" fontId="44" fillId="0" borderId="11" xfId="5" applyFont="1" applyBorder="1" applyAlignment="1">
      <alignment horizontal="left" vertical="center"/>
    </xf>
    <xf numFmtId="42" fontId="45" fillId="0" borderId="1" xfId="5" applyNumberFormat="1" applyFont="1" applyFill="1" applyBorder="1" applyAlignment="1" applyProtection="1">
      <alignment horizontal="left" vertical="center"/>
    </xf>
    <xf numFmtId="42" fontId="43" fillId="0" borderId="2" xfId="5" applyNumberFormat="1" applyFont="1" applyFill="1" applyBorder="1" applyAlignment="1" applyProtection="1">
      <alignment horizontal="left" vertical="center"/>
    </xf>
    <xf numFmtId="10" fontId="42" fillId="4" borderId="1" xfId="5" applyNumberFormat="1" applyFont="1" applyFill="1" applyBorder="1" applyAlignment="1" applyProtection="1">
      <alignment horizontal="right" vertical="center"/>
      <protection locked="0"/>
    </xf>
    <xf numFmtId="42" fontId="43" fillId="0" borderId="1" xfId="5" applyNumberFormat="1" applyFont="1" applyFill="1" applyBorder="1" applyAlignment="1" applyProtection="1">
      <alignment horizontal="left" vertical="center"/>
    </xf>
    <xf numFmtId="42" fontId="40" fillId="0" borderId="1" xfId="5" applyNumberFormat="1" applyFont="1" applyFill="1" applyBorder="1" applyAlignment="1" applyProtection="1">
      <alignment horizontal="left" vertical="center"/>
    </xf>
    <xf numFmtId="44" fontId="42" fillId="5" borderId="2" xfId="5" applyNumberFormat="1" applyFont="1" applyFill="1" applyBorder="1" applyAlignment="1" applyProtection="1">
      <alignment horizontal="left" vertical="center"/>
    </xf>
    <xf numFmtId="42" fontId="47" fillId="4" borderId="1" xfId="5" applyNumberFormat="1" applyFont="1" applyFill="1" applyBorder="1" applyAlignment="1" applyProtection="1">
      <alignment horizontal="left" vertical="center"/>
      <protection locked="0"/>
    </xf>
    <xf numFmtId="0" fontId="14" fillId="0" borderId="0" xfId="5" applyFont="1" applyAlignment="1">
      <alignment horizontal="left" vertical="center"/>
    </xf>
    <xf numFmtId="0" fontId="41" fillId="0" borderId="0" xfId="1" applyFont="1" applyFill="1" applyBorder="1" applyAlignment="1">
      <alignment horizontal="left" vertical="center"/>
    </xf>
    <xf numFmtId="0" fontId="39" fillId="0" borderId="0" xfId="1" applyFont="1" applyAlignment="1">
      <alignment horizontal="center" vertical="center"/>
    </xf>
    <xf numFmtId="0" fontId="41" fillId="0" borderId="0" xfId="1" applyFont="1" applyAlignment="1">
      <alignment horizontal="center" vertical="center"/>
    </xf>
    <xf numFmtId="0" fontId="39" fillId="0" borderId="0" xfId="1" applyFont="1" applyAlignment="1">
      <alignment horizontal="right" vertical="center"/>
    </xf>
    <xf numFmtId="0" fontId="42" fillId="0" borderId="0" xfId="0" applyFont="1" applyFill="1" applyAlignment="1">
      <alignment vertical="center"/>
    </xf>
    <xf numFmtId="0" fontId="57" fillId="0" borderId="0" xfId="6" applyFont="1" applyAlignment="1">
      <alignment vertical="center"/>
    </xf>
    <xf numFmtId="0" fontId="56" fillId="0" borderId="0" xfId="6" applyFont="1" applyAlignment="1">
      <alignment horizontal="center" vertical="center"/>
    </xf>
    <xf numFmtId="0" fontId="4" fillId="0" borderId="0" xfId="6" applyAlignment="1">
      <alignment vertical="center"/>
    </xf>
    <xf numFmtId="0" fontId="4" fillId="0" borderId="0" xfId="6" applyAlignment="1" applyProtection="1">
      <alignment vertical="center"/>
    </xf>
    <xf numFmtId="0" fontId="51" fillId="0" borderId="0" xfId="6" applyFont="1" applyAlignment="1">
      <alignment horizontal="center" vertical="center"/>
    </xf>
    <xf numFmtId="0" fontId="50" fillId="0" borderId="0" xfId="6" applyFont="1" applyAlignment="1">
      <alignment horizontal="center" vertical="center" wrapText="1"/>
    </xf>
    <xf numFmtId="0" fontId="51" fillId="0" borderId="0" xfId="6" applyFont="1" applyAlignment="1">
      <alignment vertical="center"/>
    </xf>
    <xf numFmtId="0" fontId="4" fillId="0" borderId="0" xfId="6" applyAlignment="1">
      <alignment horizontal="center" vertical="center"/>
    </xf>
    <xf numFmtId="0" fontId="4" fillId="0" borderId="0" xfId="6" applyAlignment="1">
      <alignment horizontal="right" vertical="center"/>
    </xf>
    <xf numFmtId="0" fontId="57" fillId="0" borderId="0" xfId="6" applyFont="1" applyAlignment="1" applyProtection="1">
      <alignment vertical="center"/>
    </xf>
    <xf numFmtId="0" fontId="4" fillId="0" borderId="0" xfId="6" applyBorder="1" applyAlignment="1" applyProtection="1">
      <alignment vertical="center"/>
    </xf>
    <xf numFmtId="0" fontId="4" fillId="0" borderId="0" xfId="6" applyFill="1" applyAlignment="1" applyProtection="1">
      <alignment vertical="center"/>
    </xf>
    <xf numFmtId="0" fontId="51" fillId="0" borderId="0" xfId="6" applyNumberFormat="1" applyFont="1" applyAlignment="1">
      <alignment vertical="center"/>
    </xf>
    <xf numFmtId="0" fontId="58" fillId="0" borderId="0" xfId="6" applyFont="1"/>
    <xf numFmtId="0" fontId="51" fillId="0" borderId="0" xfId="6" applyFont="1"/>
    <xf numFmtId="0" fontId="59" fillId="0" borderId="0" xfId="6" applyFont="1" applyAlignment="1">
      <alignment vertical="center"/>
    </xf>
    <xf numFmtId="0" fontId="39" fillId="0" borderId="0" xfId="6" applyFont="1" applyAlignment="1">
      <alignment vertical="center"/>
    </xf>
    <xf numFmtId="0" fontId="48" fillId="7" borderId="0" xfId="0" applyFont="1" applyFill="1" applyAlignment="1" applyProtection="1">
      <alignment vertical="center"/>
    </xf>
    <xf numFmtId="0" fontId="42" fillId="0" borderId="13" xfId="0" applyFont="1" applyBorder="1" applyAlignment="1"/>
    <xf numFmtId="0" fontId="29" fillId="0" borderId="0" xfId="0" applyFont="1" applyAlignment="1">
      <alignment horizontal="center" vertical="center"/>
    </xf>
    <xf numFmtId="0" fontId="14" fillId="0" borderId="0" xfId="0" applyFont="1" applyAlignment="1">
      <alignment vertical="center"/>
    </xf>
    <xf numFmtId="0" fontId="30" fillId="0" borderId="0" xfId="1" applyFont="1" applyAlignment="1">
      <alignment horizontal="center" vertical="center"/>
    </xf>
    <xf numFmtId="0" fontId="14" fillId="0" borderId="0" xfId="0" applyFont="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42" fontId="42" fillId="0" borderId="1" xfId="5" applyNumberFormat="1" applyFont="1" applyFill="1" applyBorder="1" applyAlignment="1" applyProtection="1">
      <alignment horizontal="left" vertical="center"/>
    </xf>
    <xf numFmtId="0" fontId="42" fillId="0" borderId="10" xfId="5" applyFont="1" applyFill="1" applyBorder="1" applyAlignment="1" applyProtection="1">
      <alignment horizontal="left" vertical="center" indent="1"/>
      <protection locked="0"/>
    </xf>
    <xf numFmtId="0" fontId="42" fillId="0" borderId="11" xfId="5" applyFont="1" applyFill="1" applyBorder="1" applyAlignment="1" applyProtection="1">
      <alignment horizontal="left" vertical="center" indent="1"/>
      <protection locked="0"/>
    </xf>
    <xf numFmtId="44" fontId="42" fillId="0" borderId="11" xfId="5" applyNumberFormat="1" applyFont="1" applyFill="1" applyBorder="1" applyAlignment="1" applyProtection="1">
      <alignment vertical="center"/>
    </xf>
    <xf numFmtId="0" fontId="42" fillId="0" borderId="11" xfId="5" applyFont="1" applyFill="1" applyBorder="1" applyAlignment="1" applyProtection="1">
      <alignment vertical="center"/>
      <protection locked="0"/>
    </xf>
    <xf numFmtId="44" fontId="42" fillId="0" borderId="9" xfId="5" applyNumberFormat="1" applyFont="1" applyFill="1" applyBorder="1" applyAlignment="1" applyProtection="1">
      <alignment vertical="center"/>
      <protection locked="0"/>
    </xf>
    <xf numFmtId="42" fontId="42" fillId="8" borderId="1" xfId="5" applyNumberFormat="1" applyFont="1" applyFill="1" applyBorder="1" applyAlignment="1" applyProtection="1">
      <alignment horizontal="left" vertical="center"/>
    </xf>
    <xf numFmtId="42" fontId="42" fillId="8" borderId="11" xfId="5" applyNumberFormat="1" applyFont="1" applyFill="1" applyBorder="1" applyAlignment="1" applyProtection="1">
      <alignment horizontal="left" vertical="center"/>
    </xf>
    <xf numFmtId="0" fontId="42" fillId="0" borderId="0" xfId="0" applyFont="1" applyAlignment="1" applyProtection="1">
      <alignment horizontal="center" vertical="center"/>
    </xf>
    <xf numFmtId="0" fontId="42" fillId="0" borderId="0" xfId="0" applyFont="1" applyAlignment="1" applyProtection="1">
      <alignment vertical="center"/>
    </xf>
    <xf numFmtId="0" fontId="47" fillId="0" borderId="0" xfId="0" applyFont="1" applyAlignment="1" applyProtection="1">
      <alignment horizontal="center" vertical="center"/>
    </xf>
    <xf numFmtId="0" fontId="47" fillId="0" borderId="0" xfId="0" applyFont="1" applyAlignment="1" applyProtection="1">
      <alignment vertical="center"/>
    </xf>
    <xf numFmtId="0" fontId="42" fillId="0" borderId="0" xfId="0" applyFont="1" applyFill="1" applyBorder="1" applyAlignment="1" applyProtection="1">
      <alignment horizontal="center" vertical="center"/>
    </xf>
    <xf numFmtId="0" fontId="42" fillId="0" borderId="0" xfId="0" applyFont="1" applyFill="1" applyBorder="1" applyAlignment="1" applyProtection="1">
      <alignment vertical="center"/>
    </xf>
    <xf numFmtId="42" fontId="42" fillId="0" borderId="2" xfId="5" applyNumberFormat="1" applyFont="1" applyFill="1" applyBorder="1" applyAlignment="1" applyProtection="1">
      <alignment horizontal="left" vertical="center"/>
    </xf>
    <xf numFmtId="0" fontId="14" fillId="0" borderId="0" xfId="0" applyFont="1" applyAlignment="1">
      <alignment vertical="center"/>
    </xf>
    <xf numFmtId="42" fontId="42" fillId="4" borderId="1" xfId="2" applyNumberFormat="1" applyFont="1" applyFill="1" applyBorder="1" applyAlignment="1" applyProtection="1">
      <alignment horizontal="left" vertical="center"/>
      <protection locked="0"/>
    </xf>
    <xf numFmtId="42" fontId="40" fillId="0" borderId="1" xfId="0" applyNumberFormat="1" applyFont="1" applyBorder="1" applyAlignment="1" applyProtection="1">
      <alignment horizontal="left" vertical="center"/>
    </xf>
    <xf numFmtId="42" fontId="45" fillId="2" borderId="1" xfId="0" applyNumberFormat="1" applyFont="1" applyFill="1" applyBorder="1" applyAlignment="1" applyProtection="1">
      <alignment horizontal="left" vertical="center"/>
    </xf>
    <xf numFmtId="0" fontId="42" fillId="0" borderId="0" xfId="0" applyFont="1" applyAlignment="1">
      <alignment vertical="center"/>
    </xf>
    <xf numFmtId="0" fontId="42" fillId="0" borderId="0" xfId="0" applyFont="1" applyAlignment="1" applyProtection="1">
      <alignment horizontal="left" vertical="center"/>
    </xf>
    <xf numFmtId="0" fontId="44" fillId="0" borderId="0" xfId="0" applyFont="1" applyFill="1" applyBorder="1" applyAlignment="1" applyProtection="1">
      <alignment vertical="center"/>
    </xf>
    <xf numFmtId="42" fontId="42" fillId="0" borderId="0" xfId="0" applyNumberFormat="1" applyFont="1" applyFill="1" applyBorder="1" applyAlignment="1" applyProtection="1">
      <alignment vertical="center"/>
    </xf>
    <xf numFmtId="0" fontId="47" fillId="0" borderId="0" xfId="0" applyFont="1" applyAlignment="1" applyProtection="1">
      <alignment horizontal="left" vertical="center"/>
    </xf>
    <xf numFmtId="0" fontId="29" fillId="0" borderId="0" xfId="0" applyFont="1" applyAlignment="1">
      <alignment horizontal="center" vertical="center"/>
    </xf>
    <xf numFmtId="0" fontId="42" fillId="2" borderId="1" xfId="0" applyFont="1" applyFill="1" applyBorder="1" applyAlignment="1" applyProtection="1">
      <alignment horizontal="center" vertical="center" wrapText="1"/>
    </xf>
    <xf numFmtId="0" fontId="56" fillId="0" borderId="0" xfId="6" applyFont="1" applyAlignment="1" applyProtection="1">
      <alignment horizontal="center" vertical="center"/>
    </xf>
    <xf numFmtId="0" fontId="14" fillId="0" borderId="0" xfId="0" applyFont="1" applyAlignment="1">
      <alignment vertical="center"/>
    </xf>
    <xf numFmtId="0" fontId="42" fillId="0" borderId="9" xfId="1" applyFont="1" applyBorder="1" applyAlignment="1">
      <alignment vertical="center"/>
    </xf>
    <xf numFmtId="0" fontId="39" fillId="0" borderId="0" xfId="1" applyFont="1" applyAlignment="1">
      <alignment vertical="center"/>
    </xf>
    <xf numFmtId="0" fontId="39" fillId="0" borderId="0" xfId="1" applyFont="1" applyBorder="1" applyAlignment="1" applyProtection="1">
      <alignment horizontal="left" vertical="center"/>
    </xf>
    <xf numFmtId="0" fontId="19" fillId="0" borderId="0" xfId="1" applyFont="1" applyAlignment="1">
      <alignment horizontal="center" vertical="center"/>
    </xf>
    <xf numFmtId="0" fontId="42" fillId="0" borderId="0" xfId="0" applyFont="1" applyAlignment="1">
      <alignment vertical="center"/>
    </xf>
    <xf numFmtId="0" fontId="39" fillId="0" borderId="0" xfId="1" applyFont="1" applyAlignment="1">
      <alignment horizontal="left" vertical="center" indent="4"/>
    </xf>
    <xf numFmtId="0" fontId="42" fillId="0" borderId="13" xfId="0" applyFont="1" applyBorder="1" applyAlignment="1"/>
    <xf numFmtId="0" fontId="41" fillId="0" borderId="0" xfId="1" applyFont="1" applyAlignment="1">
      <alignment horizontal="center" vertical="center"/>
    </xf>
    <xf numFmtId="0" fontId="29" fillId="0" borderId="0" xfId="0" applyFont="1" applyFill="1" applyBorder="1" applyAlignment="1" applyProtection="1">
      <alignment vertical="center"/>
    </xf>
    <xf numFmtId="0" fontId="65" fillId="0" borderId="0" xfId="0" applyFont="1" applyAlignment="1">
      <alignment horizontal="center" vertical="center"/>
    </xf>
    <xf numFmtId="42" fontId="42" fillId="0" borderId="0" xfId="0" applyNumberFormat="1" applyFont="1" applyFill="1" applyBorder="1" applyAlignment="1" applyProtection="1">
      <alignment horizontal="left" vertical="center"/>
    </xf>
    <xf numFmtId="0" fontId="47" fillId="0" borderId="0" xfId="0" applyFont="1" applyAlignment="1">
      <alignment horizontal="left" vertical="center"/>
    </xf>
    <xf numFmtId="0" fontId="67" fillId="0" borderId="0" xfId="0" applyFont="1" applyAlignment="1">
      <alignment horizontal="center" vertical="center"/>
    </xf>
    <xf numFmtId="0" fontId="42" fillId="0" borderId="0" xfId="0" applyFont="1" applyAlignment="1">
      <alignment horizontal="center" vertical="center"/>
    </xf>
    <xf numFmtId="0" fontId="42" fillId="2" borderId="11"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1" xfId="0" applyFont="1" applyFill="1" applyBorder="1" applyAlignment="1">
      <alignment horizontal="center" vertical="center"/>
    </xf>
    <xf numFmtId="44" fontId="42" fillId="4" borderId="11" xfId="0" applyNumberFormat="1" applyFont="1" applyFill="1" applyBorder="1" applyAlignment="1" applyProtection="1">
      <alignment horizontal="left" vertical="center"/>
      <protection locked="0"/>
    </xf>
    <xf numFmtId="44" fontId="42" fillId="0" borderId="1" xfId="0" applyNumberFormat="1" applyFont="1" applyFill="1" applyBorder="1" applyAlignment="1" applyProtection="1">
      <alignment vertical="center"/>
    </xf>
    <xf numFmtId="44" fontId="42" fillId="4" borderId="1" xfId="0" applyNumberFormat="1" applyFont="1" applyFill="1" applyBorder="1" applyAlignment="1" applyProtection="1">
      <alignment vertical="center"/>
      <protection locked="0"/>
    </xf>
    <xf numFmtId="0" fontId="42" fillId="0" borderId="10" xfId="0" applyFont="1" applyFill="1" applyBorder="1" applyAlignment="1" applyProtection="1">
      <alignment vertical="center"/>
    </xf>
    <xf numFmtId="0" fontId="44" fillId="0" borderId="11" xfId="0" applyFont="1" applyFill="1" applyBorder="1" applyAlignment="1" applyProtection="1">
      <alignment vertical="center"/>
    </xf>
    <xf numFmtId="0" fontId="47" fillId="0" borderId="0" xfId="0" applyFont="1" applyFill="1" applyBorder="1" applyAlignment="1" applyProtection="1">
      <alignment horizontal="left" vertical="center"/>
    </xf>
    <xf numFmtId="0" fontId="20" fillId="0" borderId="0" xfId="0" applyFont="1"/>
    <xf numFmtId="0" fontId="68" fillId="0" borderId="0"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7" fillId="0" borderId="0" xfId="0" applyFont="1" applyFill="1" applyBorder="1" applyAlignment="1" applyProtection="1">
      <alignment vertical="center"/>
    </xf>
    <xf numFmtId="0" fontId="69" fillId="0" borderId="0" xfId="0" applyFont="1" applyFill="1" applyBorder="1" applyAlignment="1" applyProtection="1">
      <alignment horizontal="left" vertical="center"/>
    </xf>
    <xf numFmtId="0" fontId="44" fillId="0" borderId="0" xfId="0" applyFont="1" applyBorder="1" applyAlignment="1" applyProtection="1">
      <alignment vertical="center"/>
    </xf>
    <xf numFmtId="0" fontId="70" fillId="0" borderId="0" xfId="0" applyFont="1" applyBorder="1" applyAlignment="1" applyProtection="1">
      <alignment vertical="center"/>
    </xf>
    <xf numFmtId="1" fontId="44" fillId="0" borderId="0" xfId="2" applyNumberFormat="1" applyFont="1" applyFill="1" applyBorder="1" applyAlignment="1" applyProtection="1">
      <alignment horizontal="center" vertical="center"/>
    </xf>
    <xf numFmtId="0" fontId="44" fillId="0" borderId="0" xfId="0" applyNumberFormat="1" applyFont="1" applyFill="1" applyBorder="1" applyAlignment="1" applyProtection="1">
      <alignment horizontal="left" vertical="center"/>
    </xf>
    <xf numFmtId="0" fontId="44" fillId="0" borderId="0" xfId="2" applyNumberFormat="1" applyFont="1" applyFill="1" applyBorder="1" applyAlignment="1" applyProtection="1">
      <alignment vertical="center"/>
    </xf>
    <xf numFmtId="164" fontId="44" fillId="0" borderId="0" xfId="0" applyNumberFormat="1" applyFont="1" applyFill="1" applyBorder="1" applyAlignment="1" applyProtection="1">
      <alignment vertical="center"/>
    </xf>
    <xf numFmtId="0" fontId="44" fillId="0" borderId="0" xfId="0" applyNumberFormat="1" applyFont="1" applyFill="1" applyBorder="1" applyAlignment="1" applyProtection="1">
      <alignment vertical="center"/>
    </xf>
    <xf numFmtId="164" fontId="71" fillId="0" borderId="0" xfId="0" applyNumberFormat="1" applyFont="1" applyFill="1" applyBorder="1" applyAlignment="1" applyProtection="1">
      <alignment vertical="center"/>
    </xf>
    <xf numFmtId="0" fontId="44" fillId="0" borderId="0" xfId="0" applyFont="1" applyBorder="1" applyAlignment="1" applyProtection="1">
      <alignment horizontal="left" vertical="center"/>
    </xf>
    <xf numFmtId="0" fontId="44" fillId="0" borderId="0" xfId="0" applyFont="1" applyBorder="1" applyAlignment="1" applyProtection="1">
      <alignment horizontal="right" vertical="center"/>
    </xf>
    <xf numFmtId="0" fontId="47" fillId="0" borderId="0" xfId="0" applyFont="1" applyBorder="1" applyAlignment="1" applyProtection="1">
      <alignment vertical="center"/>
    </xf>
    <xf numFmtId="0" fontId="44" fillId="0" borderId="0" xfId="0" applyFont="1" applyFill="1" applyBorder="1" applyAlignment="1" applyProtection="1">
      <alignment horizontal="right" vertical="center"/>
    </xf>
    <xf numFmtId="164" fontId="44" fillId="0" borderId="0" xfId="0" applyNumberFormat="1" applyFont="1" applyFill="1" applyBorder="1" applyAlignment="1" applyProtection="1">
      <alignment horizontal="right" vertical="center"/>
    </xf>
    <xf numFmtId="0" fontId="47" fillId="2" borderId="17" xfId="5" applyFont="1" applyFill="1" applyBorder="1" applyAlignment="1">
      <alignment horizontal="center" vertical="center"/>
    </xf>
    <xf numFmtId="0" fontId="30" fillId="0" borderId="0" xfId="6" applyFont="1"/>
    <xf numFmtId="0" fontId="39" fillId="0" borderId="0" xfId="6" applyFont="1"/>
    <xf numFmtId="0" fontId="47" fillId="0" borderId="0" xfId="6" applyFont="1" applyFill="1" applyBorder="1" applyAlignment="1" applyProtection="1">
      <alignment horizontal="left" vertical="center"/>
    </xf>
    <xf numFmtId="0" fontId="41" fillId="4" borderId="1" xfId="6" applyFont="1" applyFill="1" applyBorder="1" applyAlignment="1" applyProtection="1">
      <alignment horizontal="center" vertical="center"/>
      <protection locked="0"/>
    </xf>
    <xf numFmtId="0" fontId="41" fillId="0" borderId="0" xfId="6" applyFont="1" applyAlignment="1">
      <alignment vertical="center"/>
    </xf>
    <xf numFmtId="0" fontId="74" fillId="0" borderId="0" xfId="6" applyFont="1" applyAlignment="1" applyProtection="1">
      <alignment vertical="center"/>
    </xf>
    <xf numFmtId="0" fontId="42" fillId="0" borderId="0" xfId="6" applyFont="1" applyFill="1" applyBorder="1" applyAlignment="1" applyProtection="1">
      <alignment horizontal="left" vertical="center"/>
    </xf>
    <xf numFmtId="0" fontId="42" fillId="0" borderId="0" xfId="6" applyFont="1" applyFill="1" applyBorder="1" applyAlignment="1" applyProtection="1">
      <alignment horizontal="right" vertical="center"/>
    </xf>
    <xf numFmtId="3" fontId="39" fillId="4" borderId="1" xfId="6" applyNumberFormat="1" applyFont="1" applyFill="1" applyBorder="1" applyAlignment="1" applyProtection="1">
      <alignment horizontal="center" vertical="center" wrapText="1"/>
      <protection locked="0"/>
    </xf>
    <xf numFmtId="38" fontId="39" fillId="4" borderId="1" xfId="7" applyNumberFormat="1" applyFont="1" applyFill="1" applyBorder="1" applyAlignment="1" applyProtection="1">
      <alignment horizontal="center" vertical="center" wrapText="1"/>
      <protection locked="0"/>
    </xf>
    <xf numFmtId="38" fontId="39" fillId="4" borderId="1" xfId="6" applyNumberFormat="1" applyFont="1" applyFill="1" applyBorder="1" applyAlignment="1" applyProtection="1">
      <alignment horizontal="center" vertical="center" wrapText="1"/>
      <protection locked="0"/>
    </xf>
    <xf numFmtId="0" fontId="39" fillId="4" borderId="1" xfId="6" applyFont="1" applyFill="1" applyBorder="1" applyAlignment="1" applyProtection="1">
      <alignment horizontal="center" vertical="center" wrapText="1"/>
      <protection locked="0"/>
    </xf>
    <xf numFmtId="0" fontId="41" fillId="0" borderId="0" xfId="6" applyFont="1" applyBorder="1" applyAlignment="1" applyProtection="1">
      <alignment horizontal="center" vertical="center"/>
    </xf>
    <xf numFmtId="0" fontId="74" fillId="0" borderId="0" xfId="6" applyFont="1" applyBorder="1" applyAlignment="1" applyProtection="1">
      <alignment vertical="center"/>
    </xf>
    <xf numFmtId="0" fontId="47" fillId="0" borderId="0" xfId="6" applyFont="1" applyFill="1" applyBorder="1" applyAlignment="1" applyProtection="1">
      <alignment horizontal="left" vertical="center" indent="1"/>
    </xf>
    <xf numFmtId="164" fontId="41" fillId="0" borderId="0" xfId="6" applyNumberFormat="1" applyFont="1" applyBorder="1" applyAlignment="1" applyProtection="1">
      <alignment horizontal="center" vertical="center"/>
    </xf>
    <xf numFmtId="10" fontId="41" fillId="4" borderId="1" xfId="6" applyNumberFormat="1" applyFont="1" applyFill="1" applyBorder="1" applyAlignment="1" applyProtection="1">
      <alignment horizontal="center" vertical="center"/>
      <protection locked="0"/>
    </xf>
    <xf numFmtId="0" fontId="41" fillId="0" borderId="0" xfId="6" applyFont="1" applyFill="1" applyBorder="1" applyAlignment="1" applyProtection="1">
      <alignment horizontal="left" vertical="center"/>
    </xf>
    <xf numFmtId="10" fontId="41" fillId="0" borderId="0" xfId="6" applyNumberFormat="1" applyFont="1" applyFill="1" applyBorder="1" applyAlignment="1" applyProtection="1">
      <alignment horizontal="center" vertical="center"/>
    </xf>
    <xf numFmtId="0" fontId="74" fillId="0" borderId="0" xfId="6" applyFont="1" applyFill="1" applyAlignment="1" applyProtection="1">
      <alignment vertical="center"/>
    </xf>
    <xf numFmtId="164" fontId="41" fillId="0" borderId="0" xfId="6" applyNumberFormat="1" applyFont="1" applyFill="1" applyBorder="1" applyAlignment="1" applyProtection="1">
      <alignment horizontal="right" vertical="center"/>
    </xf>
    <xf numFmtId="0" fontId="41" fillId="0" borderId="0" xfId="6" applyFont="1" applyFill="1" applyBorder="1" applyAlignment="1" applyProtection="1">
      <alignment horizontal="center" vertical="center"/>
    </xf>
    <xf numFmtId="164" fontId="41" fillId="0" borderId="0" xfId="6" applyNumberFormat="1" applyFont="1" applyFill="1" applyBorder="1" applyAlignment="1" applyProtection="1">
      <alignment horizontal="center" vertical="center"/>
    </xf>
    <xf numFmtId="14" fontId="39" fillId="4" borderId="10" xfId="6" applyNumberFormat="1" applyFont="1" applyFill="1" applyBorder="1" applyAlignment="1" applyProtection="1">
      <alignment horizontal="center" vertical="center" wrapText="1"/>
      <protection locked="0"/>
    </xf>
    <xf numFmtId="0" fontId="41" fillId="0" borderId="0" xfId="6" applyFont="1" applyBorder="1" applyAlignment="1" applyProtection="1">
      <alignment vertical="center"/>
    </xf>
    <xf numFmtId="8" fontId="39" fillId="0" borderId="1" xfId="7" applyNumberFormat="1" applyFont="1" applyBorder="1" applyAlignment="1" applyProtection="1">
      <alignment horizontal="center" vertical="center" wrapText="1"/>
    </xf>
    <xf numFmtId="0" fontId="30" fillId="0" borderId="0" xfId="6" applyFont="1" applyAlignment="1" applyProtection="1">
      <alignment vertical="center"/>
    </xf>
    <xf numFmtId="0" fontId="41" fillId="0" borderId="0" xfId="6" applyFont="1" applyBorder="1" applyAlignment="1" applyProtection="1">
      <alignment horizontal="left" vertical="center"/>
    </xf>
    <xf numFmtId="164" fontId="41" fillId="0" borderId="1" xfId="6" applyNumberFormat="1" applyFont="1" applyBorder="1" applyAlignment="1" applyProtection="1">
      <alignment horizontal="center" vertical="center"/>
    </xf>
    <xf numFmtId="0" fontId="41" fillId="0" borderId="0" xfId="6" applyFont="1" applyAlignment="1" applyProtection="1">
      <alignment horizontal="center" vertical="center"/>
    </xf>
    <xf numFmtId="164" fontId="41" fillId="0" borderId="0" xfId="6" applyNumberFormat="1" applyFont="1" applyFill="1" applyBorder="1" applyAlignment="1" applyProtection="1">
      <alignment vertical="center"/>
    </xf>
    <xf numFmtId="164" fontId="41" fillId="0" borderId="0" xfId="6" applyNumberFormat="1" applyFont="1" applyFill="1" applyBorder="1" applyAlignment="1" applyProtection="1">
      <alignment horizontal="left" vertical="center"/>
    </xf>
    <xf numFmtId="0" fontId="39" fillId="0" borderId="0" xfId="6" applyFont="1" applyAlignment="1" applyProtection="1">
      <alignment horizontal="center" vertical="center"/>
    </xf>
    <xf numFmtId="8" fontId="39" fillId="4" borderId="1" xfId="6" applyNumberFormat="1" applyFont="1" applyFill="1" applyBorder="1" applyAlignment="1" applyProtection="1">
      <alignment horizontal="center" vertical="center" wrapText="1"/>
      <protection locked="0"/>
    </xf>
    <xf numFmtId="10" fontId="39" fillId="0" borderId="1" xfId="7" applyNumberFormat="1" applyFont="1" applyFill="1" applyBorder="1" applyAlignment="1" applyProtection="1">
      <alignment horizontal="center" vertical="center" wrapText="1"/>
    </xf>
    <xf numFmtId="8" fontId="39" fillId="4" borderId="11" xfId="6" applyNumberFormat="1" applyFont="1" applyFill="1" applyBorder="1" applyAlignment="1" applyProtection="1">
      <alignment horizontal="center" vertical="center" wrapText="1"/>
      <protection locked="0"/>
    </xf>
    <xf numFmtId="0" fontId="41" fillId="2" borderId="1" xfId="6" applyFont="1" applyFill="1" applyBorder="1" applyAlignment="1" applyProtection="1">
      <alignment horizontal="center" vertical="center" wrapText="1"/>
    </xf>
    <xf numFmtId="0" fontId="41" fillId="2" borderId="10" xfId="6" applyFont="1" applyFill="1" applyBorder="1" applyAlignment="1" applyProtection="1">
      <alignment horizontal="center" vertical="center" wrapText="1"/>
    </xf>
    <xf numFmtId="0" fontId="39" fillId="0" borderId="1" xfId="6" applyFont="1" applyBorder="1" applyAlignment="1" applyProtection="1">
      <alignment horizontal="center" vertical="center" wrapText="1"/>
    </xf>
    <xf numFmtId="165" fontId="39" fillId="0" borderId="1" xfId="6" applyNumberFormat="1" applyFont="1" applyBorder="1" applyAlignment="1" applyProtection="1">
      <alignment horizontal="center" vertical="center" wrapText="1"/>
    </xf>
    <xf numFmtId="8" fontId="39" fillId="0" borderId="1" xfId="6" applyNumberFormat="1" applyFont="1" applyBorder="1" applyAlignment="1" applyProtection="1">
      <alignment horizontal="center" vertical="center" wrapText="1"/>
    </xf>
    <xf numFmtId="6" fontId="41" fillId="2" borderId="1" xfId="6" applyNumberFormat="1" applyFont="1" applyFill="1" applyBorder="1" applyAlignment="1" applyProtection="1">
      <alignment horizontal="center" vertical="center" wrapText="1"/>
    </xf>
    <xf numFmtId="6" fontId="41" fillId="9" borderId="1" xfId="6" applyNumberFormat="1" applyFont="1" applyFill="1" applyBorder="1" applyAlignment="1" applyProtection="1">
      <alignment horizontal="center" vertical="center" wrapText="1"/>
    </xf>
    <xf numFmtId="164" fontId="41" fillId="2" borderId="1" xfId="6" applyNumberFormat="1" applyFont="1" applyFill="1" applyBorder="1" applyAlignment="1" applyProtection="1">
      <alignment horizontal="center" vertical="center" wrapText="1"/>
    </xf>
    <xf numFmtId="10" fontId="41" fillId="2" borderId="1" xfId="6" applyNumberFormat="1" applyFont="1" applyFill="1" applyBorder="1" applyAlignment="1" applyProtection="1">
      <alignment horizontal="center" vertical="center" wrapText="1"/>
    </xf>
    <xf numFmtId="0" fontId="30" fillId="0" borderId="0" xfId="6" applyFont="1" applyAlignment="1" applyProtection="1">
      <alignment horizontal="right" vertical="center"/>
    </xf>
    <xf numFmtId="0" fontId="41" fillId="0" borderId="0" xfId="6" applyFont="1" applyAlignment="1" applyProtection="1">
      <alignment horizontal="right" vertical="center"/>
    </xf>
    <xf numFmtId="0" fontId="41" fillId="2" borderId="11" xfId="6" applyFont="1" applyFill="1" applyBorder="1" applyAlignment="1" applyProtection="1">
      <alignment horizontal="center" vertical="center" wrapText="1"/>
    </xf>
    <xf numFmtId="3" fontId="41" fillId="2" borderId="1" xfId="6" applyNumberFormat="1" applyFont="1" applyFill="1" applyBorder="1" applyAlignment="1" applyProtection="1">
      <alignment horizontal="center" vertical="center" wrapText="1"/>
    </xf>
    <xf numFmtId="38" fontId="41" fillId="2" borderId="1" xfId="6" applyNumberFormat="1" applyFont="1" applyFill="1" applyBorder="1" applyAlignment="1" applyProtection="1">
      <alignment horizontal="center" vertical="center" wrapText="1"/>
    </xf>
    <xf numFmtId="10" fontId="39" fillId="0" borderId="1" xfId="6" applyNumberFormat="1" applyFont="1" applyBorder="1" applyAlignment="1" applyProtection="1">
      <alignment horizontal="center" vertical="center" wrapText="1"/>
    </xf>
    <xf numFmtId="10" fontId="41" fillId="0" borderId="11" xfId="6" applyNumberFormat="1" applyFont="1" applyFill="1" applyBorder="1" applyAlignment="1" applyProtection="1">
      <alignment horizontal="center" vertical="center"/>
    </xf>
    <xf numFmtId="10" fontId="41" fillId="9" borderId="1" xfId="6" applyNumberFormat="1" applyFont="1" applyFill="1" applyBorder="1" applyAlignment="1" applyProtection="1">
      <alignment horizontal="center" vertical="center" wrapText="1"/>
    </xf>
    <xf numFmtId="0" fontId="66" fillId="0" borderId="0" xfId="0" applyFont="1" applyAlignment="1">
      <alignment horizontal="left" vertical="center"/>
    </xf>
    <xf numFmtId="0" fontId="42" fillId="0" borderId="0" xfId="0" applyFont="1" applyAlignment="1">
      <alignment horizontal="left" vertical="center"/>
    </xf>
    <xf numFmtId="0" fontId="67" fillId="0" borderId="0" xfId="0" applyFont="1" applyAlignment="1">
      <alignment horizontal="left" vertical="center"/>
    </xf>
    <xf numFmtId="0" fontId="42" fillId="0" borderId="0" xfId="0" applyFont="1" applyBorder="1" applyAlignment="1">
      <alignment horizontal="left" vertical="center"/>
    </xf>
    <xf numFmtId="0" fontId="47" fillId="0" borderId="0" xfId="0" applyFont="1" applyAlignment="1">
      <alignment horizontal="center" vertical="center"/>
    </xf>
    <xf numFmtId="0" fontId="42" fillId="0" borderId="0" xfId="0" applyFont="1" applyFill="1" applyBorder="1" applyAlignment="1">
      <alignment horizontal="left" vertical="center"/>
    </xf>
    <xf numFmtId="40" fontId="43" fillId="0" borderId="0" xfId="0" applyNumberFormat="1" applyFont="1" applyFill="1" applyBorder="1" applyAlignment="1">
      <alignment horizontal="right" vertical="center"/>
    </xf>
    <xf numFmtId="0" fontId="47" fillId="0" borderId="0" xfId="0" applyFont="1" applyFill="1" applyAlignment="1" applyProtection="1">
      <alignment vertical="center"/>
    </xf>
    <xf numFmtId="0" fontId="47" fillId="4" borderId="1" xfId="0" applyFont="1" applyFill="1" applyBorder="1" applyAlignment="1" applyProtection="1">
      <alignment vertical="center"/>
      <protection locked="0"/>
    </xf>
    <xf numFmtId="0" fontId="66" fillId="0" borderId="0" xfId="0" applyFont="1" applyAlignment="1" applyProtection="1">
      <alignment vertical="center"/>
    </xf>
    <xf numFmtId="0" fontId="65" fillId="0" borderId="0" xfId="0" applyFont="1" applyAlignment="1" applyProtection="1">
      <alignment horizontal="center" vertical="center"/>
    </xf>
    <xf numFmtId="0" fontId="42" fillId="0" borderId="0" xfId="0" applyFont="1" applyAlignment="1" applyProtection="1">
      <alignment vertical="center" wrapText="1"/>
    </xf>
    <xf numFmtId="0" fontId="42" fillId="0" borderId="0" xfId="0" applyFont="1" applyBorder="1" applyAlignment="1" applyProtection="1">
      <alignment vertical="center"/>
    </xf>
    <xf numFmtId="44" fontId="42" fillId="0" borderId="0" xfId="0" applyNumberFormat="1" applyFont="1" applyBorder="1" applyAlignment="1" applyProtection="1">
      <alignment vertical="center"/>
    </xf>
    <xf numFmtId="10" fontId="43" fillId="0" borderId="0" xfId="0" applyNumberFormat="1" applyFont="1" applyBorder="1" applyAlignment="1" applyProtection="1">
      <alignment vertical="center"/>
    </xf>
    <xf numFmtId="164" fontId="41" fillId="4" borderId="1" xfId="6" applyNumberFormat="1" applyFont="1" applyFill="1" applyBorder="1" applyAlignment="1" applyProtection="1">
      <alignment horizontal="center" vertical="center"/>
      <protection locked="0"/>
    </xf>
    <xf numFmtId="0" fontId="74" fillId="0" borderId="0" xfId="6" applyFont="1" applyBorder="1" applyProtection="1"/>
    <xf numFmtId="3" fontId="41" fillId="10" borderId="1" xfId="6" applyNumberFormat="1" applyFont="1" applyFill="1" applyBorder="1" applyAlignment="1" applyProtection="1">
      <alignment horizontal="center" vertical="center" wrapText="1"/>
    </xf>
    <xf numFmtId="0" fontId="47" fillId="4" borderId="1" xfId="0" applyFont="1" applyFill="1" applyBorder="1" applyAlignment="1" applyProtection="1">
      <alignment horizontal="center" vertical="center"/>
      <protection locked="0"/>
    </xf>
    <xf numFmtId="0" fontId="42" fillId="0" borderId="13" xfId="1" applyFont="1" applyBorder="1" applyAlignment="1">
      <alignment vertical="center"/>
    </xf>
    <xf numFmtId="1" fontId="39" fillId="0" borderId="5" xfId="1" applyNumberFormat="1" applyFont="1" applyFill="1" applyBorder="1" applyAlignment="1">
      <alignment horizontal="center" vertical="center"/>
    </xf>
    <xf numFmtId="0" fontId="42" fillId="0" borderId="0" xfId="0" applyFont="1" applyAlignment="1" applyProtection="1">
      <alignment vertical="center"/>
    </xf>
    <xf numFmtId="0" fontId="39" fillId="0" borderId="0" xfId="1" applyFont="1" applyAlignment="1">
      <alignment vertical="center"/>
    </xf>
    <xf numFmtId="14" fontId="39" fillId="4" borderId="4" xfId="1" applyNumberFormat="1" applyFont="1" applyFill="1" applyBorder="1" applyAlignment="1" applyProtection="1">
      <alignment horizontal="center" vertical="center"/>
      <protection locked="0"/>
    </xf>
    <xf numFmtId="0" fontId="39" fillId="0" borderId="0" xfId="1" applyFont="1" applyAlignment="1">
      <alignment vertical="center"/>
    </xf>
    <xf numFmtId="0" fontId="42" fillId="0" borderId="9" xfId="1" applyFont="1" applyBorder="1" applyAlignment="1">
      <alignment vertical="center"/>
    </xf>
    <xf numFmtId="0" fontId="39" fillId="0" borderId="0" xfId="1" applyFont="1" applyAlignment="1">
      <alignment horizontal="left" vertical="center"/>
    </xf>
    <xf numFmtId="0" fontId="51" fillId="2" borderId="0" xfId="6" applyFont="1" applyFill="1" applyBorder="1" applyAlignment="1">
      <alignment vertical="top" wrapText="1"/>
    </xf>
    <xf numFmtId="0" fontId="42" fillId="0" borderId="0" xfId="0" applyFont="1" applyAlignment="1">
      <alignment vertical="center"/>
    </xf>
    <xf numFmtId="0" fontId="47" fillId="0" borderId="1" xfId="5" applyFont="1" applyFill="1" applyBorder="1" applyAlignment="1">
      <alignment horizontal="center" vertical="center"/>
    </xf>
    <xf numFmtId="44" fontId="47" fillId="2" borderId="11" xfId="0" applyNumberFormat="1" applyFont="1" applyFill="1" applyBorder="1" applyAlignment="1" applyProtection="1">
      <alignment horizontal="left" vertical="center"/>
    </xf>
    <xf numFmtId="44" fontId="47" fillId="2" borderId="1" xfId="0" applyNumberFormat="1" applyFont="1" applyFill="1" applyBorder="1" applyAlignment="1" applyProtection="1">
      <alignment vertical="center"/>
    </xf>
    <xf numFmtId="0" fontId="47" fillId="8" borderId="1" xfId="0" applyFont="1" applyFill="1" applyBorder="1" applyAlignment="1" applyProtection="1">
      <alignment vertical="center"/>
    </xf>
    <xf numFmtId="14" fontId="40" fillId="0" borderId="4" xfId="1" applyNumberFormat="1" applyFont="1" applyFill="1" applyBorder="1" applyAlignment="1" applyProtection="1">
      <alignment horizontal="center" vertical="center"/>
    </xf>
    <xf numFmtId="0" fontId="40" fillId="0" borderId="0" xfId="1" applyFont="1" applyFill="1" applyBorder="1" applyAlignment="1" applyProtection="1">
      <alignment vertical="center"/>
    </xf>
    <xf numFmtId="0" fontId="39" fillId="0" borderId="0" xfId="1" applyFont="1" applyBorder="1" applyAlignment="1" applyProtection="1">
      <alignment vertical="center"/>
    </xf>
    <xf numFmtId="0" fontId="39" fillId="0" borderId="0" xfId="1" applyFont="1" applyBorder="1" applyAlignment="1" applyProtection="1">
      <alignment horizontal="center" vertical="center"/>
    </xf>
    <xf numFmtId="0" fontId="39" fillId="0" borderId="0" xfId="1" applyFont="1" applyAlignment="1" applyProtection="1">
      <alignment vertical="top" wrapText="1"/>
    </xf>
    <xf numFmtId="0" fontId="69" fillId="0" borderId="0" xfId="1" applyFont="1" applyAlignment="1">
      <alignment vertical="center"/>
    </xf>
    <xf numFmtId="0" fontId="30" fillId="0" borderId="0" xfId="1" applyFont="1" applyAlignment="1">
      <alignment vertical="center"/>
    </xf>
    <xf numFmtId="0" fontId="31" fillId="0" borderId="0" xfId="1" applyFont="1" applyAlignment="1">
      <alignment vertical="center"/>
    </xf>
    <xf numFmtId="0" fontId="42" fillId="0" borderId="0" xfId="0" applyFont="1" applyAlignment="1">
      <alignment vertical="center"/>
    </xf>
    <xf numFmtId="0" fontId="67" fillId="0" borderId="13" xfId="0" applyFont="1" applyFill="1" applyBorder="1" applyAlignment="1" applyProtection="1">
      <alignment vertical="top"/>
    </xf>
    <xf numFmtId="0" fontId="67" fillId="0" borderId="0" xfId="0" applyFont="1" applyFill="1" applyBorder="1" applyAlignment="1" applyProtection="1">
      <alignment vertical="top"/>
    </xf>
    <xf numFmtId="0" fontId="44" fillId="0" borderId="0" xfId="0" applyFont="1" applyFill="1" applyBorder="1" applyAlignment="1" applyProtection="1">
      <alignment vertical="center"/>
    </xf>
    <xf numFmtId="42" fontId="42" fillId="4" borderId="1" xfId="0" applyNumberFormat="1" applyFont="1" applyFill="1" applyBorder="1" applyAlignment="1" applyProtection="1">
      <alignment horizontal="left"/>
      <protection locked="0"/>
    </xf>
    <xf numFmtId="0" fontId="42" fillId="4" borderId="1" xfId="0" applyFont="1" applyFill="1" applyBorder="1" applyAlignment="1" applyProtection="1">
      <alignment horizontal="center"/>
      <protection locked="0"/>
    </xf>
    <xf numFmtId="0" fontId="47" fillId="0" borderId="0" xfId="6" applyFont="1" applyFill="1" applyBorder="1" applyAlignment="1" applyProtection="1">
      <alignment horizontal="left" vertical="center"/>
    </xf>
    <xf numFmtId="0" fontId="41" fillId="2" borderId="1" xfId="6" applyFont="1" applyFill="1" applyBorder="1" applyAlignment="1" applyProtection="1">
      <alignment horizontal="center" vertical="center" wrapText="1"/>
    </xf>
    <xf numFmtId="44" fontId="42" fillId="4" borderId="11" xfId="0" applyNumberFormat="1" applyFont="1" applyFill="1" applyBorder="1" applyAlignment="1" applyProtection="1">
      <alignment vertical="center"/>
      <protection locked="0"/>
    </xf>
    <xf numFmtId="0" fontId="42" fillId="0" borderId="1" xfId="0" applyFont="1" applyFill="1" applyBorder="1" applyAlignment="1" applyProtection="1">
      <alignment horizontal="center" vertical="center"/>
    </xf>
    <xf numFmtId="0" fontId="41" fillId="2" borderId="2" xfId="6" applyFont="1" applyFill="1" applyBorder="1" applyAlignment="1" applyProtection="1">
      <alignment horizontal="center" vertical="center" wrapText="1"/>
    </xf>
    <xf numFmtId="14" fontId="39" fillId="4" borderId="1" xfId="6" applyNumberFormat="1" applyFont="1" applyFill="1" applyBorder="1" applyAlignment="1" applyProtection="1">
      <alignment horizontal="center" vertical="center" wrapText="1"/>
      <protection locked="0"/>
    </xf>
    <xf numFmtId="14" fontId="39" fillId="4" borderId="1" xfId="7" applyNumberFormat="1" applyFont="1" applyFill="1" applyBorder="1" applyAlignment="1" applyProtection="1">
      <alignment horizontal="center" vertical="center" wrapText="1"/>
      <protection locked="0"/>
    </xf>
    <xf numFmtId="49" fontId="39" fillId="4" borderId="1" xfId="6" applyNumberFormat="1" applyFont="1" applyFill="1" applyBorder="1" applyAlignment="1" applyProtection="1">
      <alignment horizontal="center" vertical="center" wrapText="1"/>
      <protection locked="0"/>
    </xf>
    <xf numFmtId="0" fontId="39" fillId="0" borderId="0" xfId="1" applyFont="1" applyAlignment="1">
      <alignment vertical="center"/>
    </xf>
    <xf numFmtId="0" fontId="39" fillId="0" borderId="0" xfId="1" applyFont="1" applyBorder="1" applyAlignment="1" applyProtection="1">
      <alignment horizontal="left" vertical="center"/>
    </xf>
    <xf numFmtId="0" fontId="42" fillId="2" borderId="1" xfId="0" applyFont="1" applyFill="1" applyBorder="1" applyAlignment="1" applyProtection="1">
      <alignment horizontal="center" vertical="center" wrapText="1"/>
    </xf>
    <xf numFmtId="0" fontId="41" fillId="0" borderId="0" xfId="6" applyFont="1" applyBorder="1" applyAlignment="1" applyProtection="1">
      <alignment horizontal="left" vertical="center"/>
    </xf>
    <xf numFmtId="0" fontId="41" fillId="0" borderId="0" xfId="6" applyFont="1" applyBorder="1" applyAlignment="1" applyProtection="1">
      <alignment horizontal="center" vertical="center"/>
    </xf>
    <xf numFmtId="10" fontId="39" fillId="0" borderId="1" xfId="6" applyNumberFormat="1" applyFont="1" applyFill="1" applyBorder="1" applyAlignment="1" applyProtection="1">
      <alignment horizontal="center" vertical="center" wrapText="1"/>
    </xf>
    <xf numFmtId="10" fontId="41" fillId="11" borderId="11" xfId="6" applyNumberFormat="1" applyFont="1" applyFill="1" applyBorder="1" applyAlignment="1" applyProtection="1">
      <alignment horizontal="center" vertical="center"/>
    </xf>
    <xf numFmtId="10" fontId="42" fillId="0" borderId="1" xfId="5" applyNumberFormat="1" applyFont="1" applyFill="1" applyBorder="1" applyAlignment="1" applyProtection="1">
      <alignment horizontal="right" vertical="center"/>
    </xf>
    <xf numFmtId="0" fontId="41" fillId="2" borderId="1" xfId="1" applyFont="1" applyFill="1" applyBorder="1" applyAlignment="1">
      <alignment horizontal="center" vertical="center" wrapText="1"/>
    </xf>
    <xf numFmtId="0" fontId="39" fillId="0" borderId="0" xfId="1" applyFont="1" applyAlignment="1" applyProtection="1">
      <alignment horizontal="center" vertical="center"/>
    </xf>
    <xf numFmtId="44" fontId="42" fillId="0" borderId="1" xfId="1" applyNumberFormat="1" applyFont="1" applyFill="1" applyBorder="1" applyAlignment="1" applyProtection="1">
      <alignment vertical="center"/>
    </xf>
    <xf numFmtId="0" fontId="19" fillId="0" borderId="0" xfId="1" applyFont="1" applyAlignment="1">
      <alignment vertical="center"/>
    </xf>
    <xf numFmtId="10" fontId="42" fillId="4" borderId="1" xfId="0" applyNumberFormat="1" applyFont="1" applyFill="1" applyBorder="1" applyAlignment="1" applyProtection="1">
      <alignment horizontal="right" vertical="center"/>
      <protection locked="0"/>
    </xf>
    <xf numFmtId="166" fontId="42" fillId="4" borderId="1" xfId="0" applyNumberFormat="1" applyFont="1" applyFill="1" applyBorder="1" applyAlignment="1" applyProtection="1">
      <alignment horizontal="left" vertical="center"/>
      <protection locked="0"/>
    </xf>
    <xf numFmtId="0" fontId="42" fillId="0" borderId="0" xfId="0" applyFont="1" applyBorder="1" applyAlignment="1" applyProtection="1">
      <alignment horizontal="left" vertical="center"/>
    </xf>
    <xf numFmtId="42" fontId="43" fillId="2" borderId="2" xfId="0" applyNumberFormat="1" applyFont="1" applyFill="1" applyBorder="1" applyAlignment="1" applyProtection="1">
      <alignment horizontal="left" vertical="center"/>
    </xf>
    <xf numFmtId="0" fontId="42" fillId="0" borderId="0" xfId="0" applyFont="1" applyBorder="1" applyAlignment="1" applyProtection="1">
      <alignment horizontal="right" vertical="center"/>
    </xf>
    <xf numFmtId="0" fontId="39" fillId="4" borderId="4" xfId="1" applyFont="1" applyFill="1" applyBorder="1" applyAlignment="1" applyProtection="1">
      <alignment horizontal="center" vertical="center"/>
      <protection locked="0"/>
    </xf>
    <xf numFmtId="10" fontId="41" fillId="0" borderId="1" xfId="6" applyNumberFormat="1" applyFont="1" applyFill="1" applyBorder="1" applyAlignment="1" applyProtection="1">
      <alignment horizontal="center" vertical="center"/>
    </xf>
    <xf numFmtId="44" fontId="42" fillId="4" borderId="1" xfId="0" applyNumberFormat="1" applyFont="1" applyFill="1" applyBorder="1" applyAlignment="1" applyProtection="1">
      <alignment horizontal="left"/>
      <protection locked="0"/>
    </xf>
    <xf numFmtId="44" fontId="42" fillId="4" borderId="1" xfId="0" applyNumberFormat="1" applyFont="1" applyFill="1" applyBorder="1" applyAlignment="1" applyProtection="1">
      <alignment horizontal="left" vertical="center"/>
      <protection locked="0"/>
    </xf>
    <xf numFmtId="44" fontId="43" fillId="2" borderId="2" xfId="0" applyNumberFormat="1" applyFont="1" applyFill="1" applyBorder="1" applyAlignment="1" applyProtection="1">
      <alignment horizontal="left" vertical="center"/>
    </xf>
    <xf numFmtId="44" fontId="43" fillId="2" borderId="2" xfId="0" applyNumberFormat="1" applyFont="1" applyFill="1" applyBorder="1" applyAlignment="1" applyProtection="1">
      <alignment horizontal="right" vertical="center"/>
    </xf>
    <xf numFmtId="44" fontId="42" fillId="0" borderId="1" xfId="0" applyNumberFormat="1" applyFont="1" applyFill="1" applyBorder="1" applyAlignment="1" applyProtection="1">
      <alignment horizontal="left" vertical="center"/>
    </xf>
    <xf numFmtId="44" fontId="40" fillId="0" borderId="1" xfId="0" applyNumberFormat="1" applyFont="1" applyBorder="1" applyAlignment="1" applyProtection="1">
      <alignment horizontal="left" vertical="center"/>
    </xf>
    <xf numFmtId="44" fontId="45" fillId="2" borderId="1" xfId="0" applyNumberFormat="1" applyFont="1" applyFill="1" applyBorder="1" applyAlignment="1" applyProtection="1">
      <alignment horizontal="left" vertical="center"/>
    </xf>
    <xf numFmtId="10" fontId="42" fillId="4" borderId="11" xfId="0" applyNumberFormat="1" applyFont="1" applyFill="1" applyBorder="1" applyAlignment="1" applyProtection="1">
      <alignment horizontal="center" vertical="center"/>
      <protection locked="0"/>
    </xf>
    <xf numFmtId="10" fontId="42" fillId="4" borderId="11" xfId="0" applyNumberFormat="1" applyFont="1" applyFill="1" applyBorder="1" applyAlignment="1" applyProtection="1">
      <alignment horizontal="center"/>
      <protection locked="0"/>
    </xf>
    <xf numFmtId="0" fontId="42" fillId="0" borderId="0" xfId="0" applyFont="1" applyAlignment="1" applyProtection="1">
      <alignment vertical="center" wrapText="1"/>
    </xf>
    <xf numFmtId="0" fontId="42" fillId="0" borderId="0" xfId="0" applyFont="1" applyAlignment="1" applyProtection="1">
      <alignment vertical="center"/>
    </xf>
    <xf numFmtId="0" fontId="47" fillId="0" borderId="0" xfId="0" applyFont="1" applyAlignment="1" applyProtection="1">
      <alignment horizontal="right" vertical="center"/>
    </xf>
    <xf numFmtId="9" fontId="44" fillId="0" borderId="9" xfId="5" applyNumberFormat="1" applyFont="1" applyFill="1" applyBorder="1" applyAlignment="1" applyProtection="1">
      <alignment horizontal="center" vertical="center"/>
    </xf>
    <xf numFmtId="0" fontId="41" fillId="2" borderId="1" xfId="6" applyFont="1" applyFill="1" applyBorder="1" applyAlignment="1" applyProtection="1">
      <alignment horizontal="center" vertical="center" wrapText="1"/>
    </xf>
    <xf numFmtId="0" fontId="47" fillId="0" borderId="0" xfId="6" applyFont="1" applyFill="1" applyBorder="1" applyAlignment="1" applyProtection="1">
      <alignment vertical="center"/>
    </xf>
    <xf numFmtId="0" fontId="47" fillId="0" borderId="0" xfId="0" applyFont="1" applyAlignment="1" applyProtection="1">
      <alignment horizontal="left" vertical="center"/>
    </xf>
    <xf numFmtId="0" fontId="42" fillId="0" borderId="0" xfId="0" applyFont="1" applyAlignment="1" applyProtection="1">
      <alignment vertical="center" wrapText="1"/>
    </xf>
    <xf numFmtId="44" fontId="45" fillId="2" borderId="10" xfId="1" applyNumberFormat="1" applyFont="1" applyFill="1" applyBorder="1" applyAlignment="1" applyProtection="1">
      <alignment horizontal="center" vertical="center"/>
    </xf>
    <xf numFmtId="44" fontId="45" fillId="2" borderId="11" xfId="1" applyNumberFormat="1" applyFont="1" applyFill="1" applyBorder="1" applyAlignment="1" applyProtection="1">
      <alignment horizontal="center" vertical="center"/>
    </xf>
    <xf numFmtId="0" fontId="39" fillId="0" borderId="9" xfId="1" applyFont="1" applyFill="1" applyBorder="1" applyAlignment="1">
      <alignment horizontal="left" vertical="center"/>
    </xf>
    <xf numFmtId="0" fontId="39" fillId="0" borderId="11" xfId="1" applyFont="1" applyFill="1" applyBorder="1" applyAlignment="1">
      <alignment horizontal="left" vertical="center"/>
    </xf>
    <xf numFmtId="44" fontId="43" fillId="0" borderId="10" xfId="1" applyNumberFormat="1" applyFont="1" applyBorder="1" applyAlignment="1" applyProtection="1">
      <alignment horizontal="center" vertical="center"/>
    </xf>
    <xf numFmtId="44" fontId="43" fillId="0" borderId="11" xfId="1" applyNumberFormat="1" applyFont="1" applyBorder="1" applyAlignment="1" applyProtection="1">
      <alignment horizontal="center" vertical="center"/>
    </xf>
    <xf numFmtId="0" fontId="41" fillId="2" borderId="10" xfId="1" applyFont="1" applyFill="1" applyBorder="1" applyAlignment="1">
      <alignment horizontal="left" vertical="center"/>
    </xf>
    <xf numFmtId="0" fontId="41" fillId="2" borderId="9" xfId="1" applyFont="1" applyFill="1" applyBorder="1" applyAlignment="1">
      <alignment horizontal="left" vertical="center"/>
    </xf>
    <xf numFmtId="0" fontId="41" fillId="2" borderId="11" xfId="1" applyFont="1" applyFill="1" applyBorder="1" applyAlignment="1">
      <alignment horizontal="left" vertical="center"/>
    </xf>
    <xf numFmtId="0" fontId="44" fillId="4" borderId="9" xfId="1" applyFont="1" applyFill="1" applyBorder="1" applyAlignment="1" applyProtection="1">
      <alignment horizontal="left" vertical="center"/>
      <protection locked="0"/>
    </xf>
    <xf numFmtId="0" fontId="44" fillId="4" borderId="11" xfId="1" applyFont="1" applyFill="1" applyBorder="1" applyAlignment="1" applyProtection="1">
      <alignment horizontal="left" vertical="center"/>
      <protection locked="0"/>
    </xf>
    <xf numFmtId="0" fontId="41" fillId="0" borderId="10" xfId="1" applyFont="1" applyFill="1" applyBorder="1" applyAlignment="1">
      <alignment horizontal="left" vertical="center"/>
    </xf>
    <xf numFmtId="0" fontId="41" fillId="0" borderId="9" xfId="1" applyFont="1" applyFill="1" applyBorder="1" applyAlignment="1">
      <alignment horizontal="left" vertical="center"/>
    </xf>
    <xf numFmtId="0" fontId="41" fillId="0" borderId="11" xfId="1" applyFont="1" applyFill="1" applyBorder="1" applyAlignment="1">
      <alignment horizontal="left" vertical="center"/>
    </xf>
    <xf numFmtId="44" fontId="45" fillId="0" borderId="10" xfId="1" applyNumberFormat="1" applyFont="1" applyFill="1" applyBorder="1" applyAlignment="1" applyProtection="1">
      <alignment horizontal="center" vertical="center"/>
    </xf>
    <xf numFmtId="44" fontId="45" fillId="0" borderId="11" xfId="1" applyNumberFormat="1" applyFont="1" applyFill="1" applyBorder="1" applyAlignment="1" applyProtection="1">
      <alignment horizontal="center" vertical="center"/>
    </xf>
    <xf numFmtId="0" fontId="41" fillId="0" borderId="10" xfId="1" applyFont="1" applyFill="1" applyBorder="1" applyAlignment="1" applyProtection="1">
      <alignment horizontal="left" vertical="center"/>
    </xf>
    <xf numFmtId="0" fontId="41" fillId="0" borderId="9" xfId="1" applyFont="1" applyFill="1" applyBorder="1" applyAlignment="1" applyProtection="1">
      <alignment horizontal="left" vertical="center"/>
    </xf>
    <xf numFmtId="0" fontId="41" fillId="0" borderId="11" xfId="1" applyFont="1" applyFill="1" applyBorder="1" applyAlignment="1" applyProtection="1">
      <alignment horizontal="left" vertical="center"/>
    </xf>
    <xf numFmtId="0" fontId="42" fillId="0" borderId="11" xfId="1" applyFont="1" applyBorder="1" applyAlignment="1">
      <alignment vertical="center"/>
    </xf>
    <xf numFmtId="0" fontId="42" fillId="0" borderId="1" xfId="1" applyFont="1" applyBorder="1" applyAlignment="1">
      <alignment vertical="center"/>
    </xf>
    <xf numFmtId="8" fontId="46" fillId="1" borderId="10" xfId="0" applyNumberFormat="1" applyFont="1" applyFill="1" applyBorder="1" applyAlignment="1" applyProtection="1">
      <alignment horizontal="center" vertical="center"/>
    </xf>
    <xf numFmtId="8" fontId="46" fillId="1" borderId="11" xfId="0" applyNumberFormat="1" applyFont="1" applyFill="1" applyBorder="1" applyAlignment="1" applyProtection="1">
      <alignment horizontal="center" vertical="center"/>
    </xf>
    <xf numFmtId="0" fontId="42" fillId="0" borderId="9" xfId="1" applyFont="1" applyBorder="1" applyAlignment="1">
      <alignment vertical="center"/>
    </xf>
    <xf numFmtId="0" fontId="39" fillId="0" borderId="0" xfId="1" applyFont="1" applyAlignment="1">
      <alignment vertical="center"/>
    </xf>
    <xf numFmtId="0" fontId="41" fillId="2" borderId="10" xfId="1" applyFont="1" applyFill="1" applyBorder="1" applyAlignment="1">
      <alignment horizontal="center" vertical="center"/>
    </xf>
    <xf numFmtId="0" fontId="41" fillId="2" borderId="9" xfId="1" applyFont="1" applyFill="1" applyBorder="1" applyAlignment="1">
      <alignment horizontal="center" vertical="center"/>
    </xf>
    <xf numFmtId="0" fontId="41" fillId="2" borderId="11" xfId="1" applyFont="1" applyFill="1" applyBorder="1" applyAlignment="1">
      <alignment horizontal="center" vertical="center"/>
    </xf>
    <xf numFmtId="0" fontId="41" fillId="2" borderId="10" xfId="1" applyFont="1" applyFill="1" applyBorder="1" applyAlignment="1">
      <alignment horizontal="center" vertical="center" wrapText="1"/>
    </xf>
    <xf numFmtId="0" fontId="41" fillId="2" borderId="11" xfId="1" applyFont="1" applyFill="1" applyBorder="1" applyAlignment="1">
      <alignment horizontal="center" vertical="center" wrapText="1"/>
    </xf>
    <xf numFmtId="8" fontId="42" fillId="1" borderId="10" xfId="0" applyNumberFormat="1" applyFont="1" applyFill="1" applyBorder="1" applyAlignment="1" applyProtection="1">
      <alignment horizontal="center" vertical="center"/>
    </xf>
    <xf numFmtId="8" fontId="42" fillId="1" borderId="11" xfId="0" applyNumberFormat="1" applyFont="1" applyFill="1" applyBorder="1" applyAlignment="1" applyProtection="1">
      <alignment horizontal="center" vertical="center"/>
    </xf>
    <xf numFmtId="0" fontId="40" fillId="0" borderId="4" xfId="1" applyFont="1" applyBorder="1" applyAlignment="1" applyProtection="1">
      <alignment horizontal="center" vertical="center"/>
    </xf>
    <xf numFmtId="0" fontId="39" fillId="0" borderId="0" xfId="1" applyFont="1" applyAlignment="1" applyProtection="1">
      <alignment horizontal="right" vertical="center"/>
    </xf>
    <xf numFmtId="0" fontId="39" fillId="0" borderId="0" xfId="1" applyFont="1" applyBorder="1" applyAlignment="1" applyProtection="1">
      <alignment horizontal="left" vertical="center"/>
    </xf>
    <xf numFmtId="0" fontId="39" fillId="0" borderId="0" xfId="1" applyFont="1" applyAlignment="1" applyProtection="1">
      <alignment horizontal="left" vertical="center"/>
    </xf>
    <xf numFmtId="0" fontId="39" fillId="0" borderId="0" xfId="1" applyFont="1" applyAlignment="1" applyProtection="1">
      <alignment horizontal="left" vertical="center" wrapText="1"/>
    </xf>
    <xf numFmtId="0" fontId="41" fillId="0" borderId="0" xfId="1" applyFont="1" applyAlignment="1" applyProtection="1">
      <alignment horizontal="left" vertical="center"/>
    </xf>
    <xf numFmtId="0" fontId="20" fillId="0" borderId="5" xfId="1" applyFont="1" applyBorder="1" applyAlignment="1">
      <alignment horizontal="left" vertical="top" wrapText="1"/>
    </xf>
    <xf numFmtId="0" fontId="20" fillId="0" borderId="6" xfId="1" applyFont="1" applyBorder="1" applyAlignment="1">
      <alignment horizontal="left" vertical="top" wrapText="1"/>
    </xf>
    <xf numFmtId="0" fontId="20" fillId="0" borderId="7" xfId="1" applyFont="1" applyBorder="1" applyAlignment="1">
      <alignment horizontal="left" vertical="top" wrapText="1"/>
    </xf>
    <xf numFmtId="0" fontId="20" fillId="0" borderId="8" xfId="1" applyFont="1" applyBorder="1" applyAlignment="1">
      <alignment horizontal="left" vertical="top" wrapText="1"/>
    </xf>
    <xf numFmtId="0" fontId="20" fillId="0" borderId="12" xfId="1" applyFont="1" applyBorder="1" applyAlignment="1">
      <alignment horizontal="left" vertical="top" wrapText="1"/>
    </xf>
    <xf numFmtId="0" fontId="20" fillId="0" borderId="3" xfId="1" applyFont="1" applyBorder="1" applyAlignment="1">
      <alignment horizontal="left" vertical="top" wrapText="1"/>
    </xf>
    <xf numFmtId="0" fontId="42" fillId="0" borderId="11" xfId="1" applyFont="1" applyBorder="1" applyAlignment="1">
      <alignment horizontal="left" vertical="center"/>
    </xf>
    <xf numFmtId="0" fontId="42" fillId="0" borderId="1" xfId="1" applyFont="1" applyBorder="1" applyAlignment="1">
      <alignment horizontal="left" vertical="center"/>
    </xf>
    <xf numFmtId="0" fontId="39" fillId="4" borderId="9" xfId="1" applyFont="1" applyFill="1" applyBorder="1" applyAlignment="1" applyProtection="1">
      <alignment horizontal="left" vertical="center"/>
      <protection locked="0"/>
    </xf>
    <xf numFmtId="0" fontId="39" fillId="4" borderId="4" xfId="1" applyFont="1" applyFill="1" applyBorder="1" applyAlignment="1" applyProtection="1">
      <alignment horizontal="left" vertical="center"/>
      <protection locked="0"/>
    </xf>
    <xf numFmtId="0" fontId="69" fillId="0" borderId="0" xfId="1" applyFont="1" applyAlignment="1">
      <alignment horizontal="right" vertical="center"/>
    </xf>
    <xf numFmtId="0" fontId="30" fillId="0" borderId="0" xfId="1" applyFont="1" applyAlignment="1">
      <alignment horizontal="center" vertical="center"/>
    </xf>
    <xf numFmtId="0" fontId="18" fillId="0" borderId="0" xfId="1" applyFont="1" applyAlignment="1">
      <alignment horizontal="center" vertical="center"/>
    </xf>
    <xf numFmtId="0" fontId="31" fillId="0" borderId="0" xfId="1" applyFont="1" applyAlignment="1">
      <alignment horizontal="center" vertical="center"/>
    </xf>
    <xf numFmtId="0" fontId="19" fillId="0" borderId="0" xfId="1" applyFont="1" applyAlignment="1">
      <alignment horizontal="center" vertical="center"/>
    </xf>
    <xf numFmtId="0" fontId="42" fillId="0" borderId="0" xfId="0" applyFont="1" applyAlignment="1">
      <alignment vertical="top" wrapText="1"/>
    </xf>
    <xf numFmtId="0" fontId="42" fillId="0" borderId="0" xfId="0" applyFont="1" applyAlignment="1">
      <alignment vertical="center" wrapText="1"/>
    </xf>
    <xf numFmtId="0" fontId="40" fillId="0" borderId="4" xfId="1" applyFont="1" applyBorder="1" applyAlignment="1" applyProtection="1">
      <alignment horizontal="left" vertical="center"/>
    </xf>
    <xf numFmtId="0" fontId="42" fillId="0" borderId="0" xfId="0" applyFont="1" applyAlignment="1">
      <alignment vertical="center"/>
    </xf>
    <xf numFmtId="0" fontId="39" fillId="0" borderId="0" xfId="1" applyFont="1" applyAlignment="1">
      <alignment horizontal="left" vertical="center"/>
    </xf>
    <xf numFmtId="0" fontId="39" fillId="0" borderId="0" xfId="1" applyFont="1" applyAlignment="1">
      <alignment horizontal="left" vertical="center" indent="4"/>
    </xf>
    <xf numFmtId="0" fontId="27" fillId="0" borderId="0" xfId="1" applyFont="1" applyAlignment="1">
      <alignment horizontal="right" vertical="center"/>
    </xf>
    <xf numFmtId="0" fontId="42" fillId="4" borderId="4" xfId="0" applyFont="1" applyFill="1" applyBorder="1" applyProtection="1">
      <protection locked="0"/>
    </xf>
    <xf numFmtId="0" fontId="42" fillId="0" borderId="13" xfId="0" applyFont="1" applyBorder="1" applyAlignment="1"/>
    <xf numFmtId="0" fontId="42" fillId="4" borderId="4" xfId="0" applyFont="1" applyFill="1" applyBorder="1" applyAlignment="1" applyProtection="1">
      <alignment horizontal="left"/>
      <protection locked="0"/>
    </xf>
    <xf numFmtId="0" fontId="40" fillId="0" borderId="4" xfId="0" applyFont="1" applyBorder="1" applyAlignment="1">
      <alignment horizontal="left"/>
    </xf>
    <xf numFmtId="14" fontId="40" fillId="4" borderId="4" xfId="0" applyNumberFormat="1" applyFont="1" applyFill="1" applyBorder="1" applyAlignment="1" applyProtection="1">
      <alignment horizontal="left"/>
      <protection locked="0"/>
    </xf>
    <xf numFmtId="0" fontId="40" fillId="4" borderId="4" xfId="0" applyFont="1" applyFill="1" applyBorder="1" applyAlignment="1" applyProtection="1">
      <alignment horizontal="left"/>
      <protection locked="0"/>
    </xf>
    <xf numFmtId="0" fontId="69" fillId="0" borderId="0" xfId="0" applyFont="1" applyAlignment="1">
      <alignment horizontal="right" vertical="center"/>
    </xf>
    <xf numFmtId="0" fontId="40" fillId="0" borderId="9" xfId="1" applyFont="1" applyBorder="1" applyAlignment="1" applyProtection="1">
      <alignment horizontal="left" vertical="center"/>
    </xf>
    <xf numFmtId="0" fontId="55" fillId="0" borderId="0" xfId="6" applyFont="1" applyAlignment="1">
      <alignment horizontal="center"/>
    </xf>
    <xf numFmtId="0" fontId="55" fillId="0" borderId="4" xfId="6" applyFont="1" applyBorder="1" applyAlignment="1">
      <alignment horizontal="center"/>
    </xf>
    <xf numFmtId="0" fontId="47" fillId="0" borderId="0" xfId="6" applyFont="1" applyFill="1" applyBorder="1" applyAlignment="1" applyProtection="1">
      <alignment horizontal="left" vertical="center"/>
    </xf>
    <xf numFmtId="0" fontId="51" fillId="2" borderId="5" xfId="6" applyFont="1" applyFill="1" applyBorder="1" applyAlignment="1">
      <alignment horizontal="center" vertical="top" wrapText="1"/>
    </xf>
    <xf numFmtId="0" fontId="51" fillId="2" borderId="13" xfId="6" applyFont="1" applyFill="1" applyBorder="1" applyAlignment="1">
      <alignment horizontal="center" vertical="top" wrapText="1"/>
    </xf>
    <xf numFmtId="0" fontId="51" fillId="2" borderId="6" xfId="6" applyFont="1" applyFill="1" applyBorder="1" applyAlignment="1">
      <alignment horizontal="center" vertical="top" wrapText="1"/>
    </xf>
    <xf numFmtId="0" fontId="51" fillId="2" borderId="7" xfId="6" applyFont="1" applyFill="1" applyBorder="1" applyAlignment="1">
      <alignment horizontal="center" vertical="top" wrapText="1"/>
    </xf>
    <xf numFmtId="0" fontId="51" fillId="2" borderId="0" xfId="6" applyFont="1" applyFill="1" applyBorder="1" applyAlignment="1">
      <alignment horizontal="center" vertical="top" wrapText="1"/>
    </xf>
    <xf numFmtId="0" fontId="51" fillId="2" borderId="8" xfId="6" applyFont="1" applyFill="1" applyBorder="1" applyAlignment="1">
      <alignment horizontal="center" vertical="top" wrapText="1"/>
    </xf>
    <xf numFmtId="0" fontId="51" fillId="2" borderId="12" xfId="6" applyFont="1" applyFill="1" applyBorder="1" applyAlignment="1">
      <alignment horizontal="center" vertical="top" wrapText="1"/>
    </xf>
    <xf numFmtId="0" fontId="51" fillId="2" borderId="4" xfId="6" applyFont="1" applyFill="1" applyBorder="1" applyAlignment="1">
      <alignment horizontal="center" vertical="top" wrapText="1"/>
    </xf>
    <xf numFmtId="0" fontId="51" fillId="2" borderId="3" xfId="6" applyFont="1" applyFill="1" applyBorder="1" applyAlignment="1">
      <alignment horizontal="center" vertical="top" wrapText="1"/>
    </xf>
    <xf numFmtId="0" fontId="41" fillId="2" borderId="10" xfId="6" applyFont="1" applyFill="1" applyBorder="1" applyAlignment="1" applyProtection="1">
      <alignment horizontal="center" vertical="center" wrapText="1"/>
    </xf>
    <xf numFmtId="0" fontId="41" fillId="2" borderId="3" xfId="6" applyFont="1" applyFill="1" applyBorder="1" applyAlignment="1" applyProtection="1">
      <alignment horizontal="center" vertical="center" wrapText="1"/>
    </xf>
    <xf numFmtId="0" fontId="39" fillId="4" borderId="10" xfId="6" applyFont="1" applyFill="1" applyBorder="1" applyAlignment="1" applyProtection="1">
      <alignment horizontal="center" vertical="center" wrapText="1"/>
      <protection locked="0"/>
    </xf>
    <xf numFmtId="0" fontId="39" fillId="4" borderId="11" xfId="6" applyFont="1" applyFill="1" applyBorder="1" applyAlignment="1" applyProtection="1">
      <alignment horizontal="center" vertical="center" wrapText="1"/>
      <protection locked="0"/>
    </xf>
    <xf numFmtId="0" fontId="41" fillId="2" borderId="10" xfId="6" applyFont="1" applyFill="1" applyBorder="1" applyAlignment="1" applyProtection="1">
      <alignment horizontal="right" vertical="center"/>
    </xf>
    <xf numFmtId="0" fontId="41" fillId="2" borderId="9" xfId="6" applyFont="1" applyFill="1" applyBorder="1" applyAlignment="1" applyProtection="1">
      <alignment horizontal="right" vertical="center"/>
    </xf>
    <xf numFmtId="0" fontId="41" fillId="2" borderId="11" xfId="6" applyFont="1" applyFill="1" applyBorder="1" applyAlignment="1" applyProtection="1">
      <alignment horizontal="right" vertical="center"/>
    </xf>
    <xf numFmtId="0" fontId="69" fillId="0" borderId="0" xfId="6" applyFont="1" applyAlignment="1">
      <alignment horizontal="right" vertical="center"/>
    </xf>
    <xf numFmtId="0" fontId="30" fillId="0" borderId="0" xfId="6" applyFont="1" applyAlignment="1" applyProtection="1">
      <alignment horizontal="center" vertical="center"/>
    </xf>
    <xf numFmtId="0" fontId="31" fillId="0" borderId="0" xfId="6" applyFont="1" applyAlignment="1" applyProtection="1">
      <alignment horizontal="center" vertical="center"/>
    </xf>
    <xf numFmtId="0" fontId="47" fillId="0" borderId="4" xfId="6" applyFont="1" applyFill="1" applyBorder="1" applyAlignment="1" applyProtection="1">
      <alignment horizontal="center" vertical="center"/>
    </xf>
    <xf numFmtId="0" fontId="41" fillId="0" borderId="4" xfId="6" applyFont="1" applyBorder="1" applyAlignment="1" applyProtection="1">
      <alignment horizontal="center" vertical="center"/>
    </xf>
    <xf numFmtId="0" fontId="42" fillId="4" borderId="9" xfId="0" applyFont="1" applyFill="1" applyBorder="1" applyAlignment="1" applyProtection="1">
      <alignment horizontal="left" vertical="top"/>
      <protection locked="0"/>
    </xf>
    <xf numFmtId="0" fontId="42" fillId="0" borderId="10" xfId="0" applyFont="1" applyFill="1" applyBorder="1" applyAlignment="1" applyProtection="1">
      <alignment horizontal="left" vertical="center"/>
    </xf>
    <xf numFmtId="0" fontId="42" fillId="0" borderId="11" xfId="0" applyFont="1" applyFill="1" applyBorder="1" applyAlignment="1" applyProtection="1">
      <alignment horizontal="left" vertical="center"/>
    </xf>
    <xf numFmtId="0" fontId="47" fillId="2" borderId="10" xfId="0" applyFont="1" applyFill="1" applyBorder="1" applyAlignment="1" applyProtection="1">
      <alignment horizontal="center" vertical="center"/>
    </xf>
    <xf numFmtId="0" fontId="47" fillId="2" borderId="11" xfId="0" applyFont="1" applyFill="1" applyBorder="1" applyAlignment="1" applyProtection="1">
      <alignment horizontal="center" vertical="center"/>
    </xf>
    <xf numFmtId="0" fontId="67" fillId="0" borderId="0" xfId="0" applyFont="1" applyFill="1" applyBorder="1" applyAlignment="1" applyProtection="1">
      <alignment horizontal="center" vertical="top"/>
    </xf>
    <xf numFmtId="0" fontId="42" fillId="4" borderId="4" xfId="0" applyFont="1" applyFill="1" applyBorder="1" applyAlignment="1" applyProtection="1">
      <alignment horizontal="left" vertical="top"/>
      <protection locked="0"/>
    </xf>
    <xf numFmtId="0" fontId="66" fillId="0" borderId="0" xfId="0" applyFont="1" applyAlignment="1">
      <alignment horizontal="center" vertical="center"/>
    </xf>
    <xf numFmtId="0" fontId="16" fillId="0" borderId="0" xfId="0" applyFont="1" applyAlignment="1">
      <alignment horizontal="center" vertical="center"/>
    </xf>
    <xf numFmtId="0" fontId="42" fillId="0" borderId="0" xfId="0" applyFont="1" applyAlignment="1">
      <alignment horizontal="left" vertical="center" wrapText="1"/>
    </xf>
    <xf numFmtId="0" fontId="42" fillId="2" borderId="10" xfId="0" applyFont="1" applyFill="1" applyBorder="1" applyAlignment="1">
      <alignment horizontal="center" vertical="center"/>
    </xf>
    <xf numFmtId="0" fontId="42" fillId="2" borderId="11" xfId="0" applyFont="1" applyFill="1" applyBorder="1" applyAlignment="1">
      <alignment horizontal="center" vertical="center"/>
    </xf>
    <xf numFmtId="0" fontId="47" fillId="0" borderId="4" xfId="0" applyFont="1" applyFill="1" applyBorder="1" applyAlignment="1" applyProtection="1">
      <alignment horizontal="left" vertical="center"/>
    </xf>
    <xf numFmtId="0" fontId="41" fillId="2" borderId="10" xfId="6" applyFont="1" applyFill="1" applyBorder="1" applyAlignment="1" applyProtection="1">
      <alignment horizontal="center" vertical="center"/>
    </xf>
    <xf numFmtId="0" fontId="41" fillId="2" borderId="9" xfId="6" applyFont="1" applyFill="1" applyBorder="1" applyAlignment="1" applyProtection="1">
      <alignment horizontal="center" vertical="center"/>
    </xf>
    <xf numFmtId="0" fontId="41" fillId="2" borderId="11" xfId="6" applyFont="1" applyFill="1" applyBorder="1" applyAlignment="1" applyProtection="1">
      <alignment horizontal="center" vertical="center"/>
    </xf>
    <xf numFmtId="0" fontId="41" fillId="0" borderId="4" xfId="6" applyFont="1" applyBorder="1" applyAlignment="1" applyProtection="1">
      <alignment horizontal="left" vertical="center"/>
    </xf>
    <xf numFmtId="0" fontId="74" fillId="0" borderId="3" xfId="6" applyFont="1" applyBorder="1" applyProtection="1"/>
    <xf numFmtId="0" fontId="41" fillId="2" borderId="11" xfId="6" applyFont="1" applyFill="1" applyBorder="1" applyAlignment="1" applyProtection="1">
      <alignment horizontal="center" vertical="center" wrapText="1"/>
    </xf>
    <xf numFmtId="0" fontId="41" fillId="2" borderId="1" xfId="6" applyFont="1" applyFill="1" applyBorder="1" applyAlignment="1" applyProtection="1">
      <alignment horizontal="center" vertical="center" wrapText="1"/>
    </xf>
    <xf numFmtId="0" fontId="47" fillId="0" borderId="4" xfId="6" applyFont="1" applyFill="1" applyBorder="1" applyAlignment="1" applyProtection="1">
      <alignment horizontal="left" vertical="center"/>
    </xf>
    <xf numFmtId="0" fontId="42" fillId="0" borderId="10" xfId="5" applyFont="1" applyFill="1" applyBorder="1" applyAlignment="1" applyProtection="1">
      <alignment horizontal="left" vertical="center"/>
    </xf>
    <xf numFmtId="0" fontId="42" fillId="0" borderId="9" xfId="5" applyFont="1" applyFill="1" applyBorder="1" applyAlignment="1" applyProtection="1">
      <alignment horizontal="left" vertical="center"/>
    </xf>
    <xf numFmtId="0" fontId="44" fillId="4" borderId="9" xfId="5" applyFont="1" applyFill="1" applyBorder="1" applyAlignment="1" applyProtection="1">
      <alignment horizontal="left" vertical="center"/>
      <protection locked="0"/>
    </xf>
    <xf numFmtId="0" fontId="44" fillId="4" borderId="11" xfId="5" applyFont="1" applyFill="1" applyBorder="1" applyAlignment="1" applyProtection="1">
      <alignment horizontal="left" vertical="center"/>
      <protection locked="0"/>
    </xf>
    <xf numFmtId="0" fontId="47" fillId="0" borderId="1" xfId="5" applyFont="1" applyBorder="1" applyAlignment="1">
      <alignment horizontal="left" vertical="center"/>
    </xf>
    <xf numFmtId="0" fontId="42" fillId="0" borderId="9" xfId="5" applyFont="1" applyFill="1" applyBorder="1" applyAlignment="1" applyProtection="1">
      <alignment horizontal="left" vertical="center"/>
      <protection locked="0"/>
    </xf>
    <xf numFmtId="0" fontId="42" fillId="0" borderId="1" xfId="5" applyFont="1" applyBorder="1" applyAlignment="1">
      <alignment horizontal="left" vertical="center"/>
    </xf>
    <xf numFmtId="0" fontId="44" fillId="0" borderId="9" xfId="5" applyFont="1" applyFill="1" applyBorder="1" applyAlignment="1" applyProtection="1">
      <alignment horizontal="left" vertical="center"/>
    </xf>
    <xf numFmtId="0" fontId="44" fillId="0" borderId="11" xfId="5" applyFont="1" applyFill="1" applyBorder="1" applyAlignment="1" applyProtection="1">
      <alignment horizontal="left" vertical="center"/>
    </xf>
    <xf numFmtId="0" fontId="42" fillId="0" borderId="1" xfId="5" applyFont="1" applyBorder="1" applyAlignment="1">
      <alignment horizontal="left" vertical="center" indent="1"/>
    </xf>
    <xf numFmtId="0" fontId="47" fillId="0" borderId="1" xfId="5" applyFont="1" applyFill="1" applyBorder="1" applyAlignment="1">
      <alignment horizontal="left" vertical="center"/>
    </xf>
    <xf numFmtId="0" fontId="47" fillId="0" borderId="2" xfId="5" applyFont="1" applyBorder="1" applyAlignment="1">
      <alignment horizontal="left" vertical="center"/>
    </xf>
    <xf numFmtId="0" fontId="47" fillId="0" borderId="2" xfId="5" applyFont="1" applyFill="1" applyBorder="1" applyAlignment="1">
      <alignment horizontal="left" vertical="center"/>
    </xf>
    <xf numFmtId="0" fontId="42" fillId="0" borderId="10" xfId="5" applyFont="1" applyBorder="1" applyAlignment="1">
      <alignment horizontal="left" vertical="center" indent="1"/>
    </xf>
    <xf numFmtId="0" fontId="42" fillId="0" borderId="9" xfId="5" applyFont="1" applyBorder="1" applyAlignment="1">
      <alignment horizontal="left" vertical="center" indent="1"/>
    </xf>
    <xf numFmtId="0" fontId="42" fillId="0" borderId="11" xfId="5" applyFont="1" applyBorder="1" applyAlignment="1">
      <alignment horizontal="left" vertical="center" indent="1"/>
    </xf>
    <xf numFmtId="0" fontId="47" fillId="2" borderId="14" xfId="5" applyFont="1" applyFill="1" applyBorder="1" applyAlignment="1">
      <alignment horizontal="center" vertical="center"/>
    </xf>
    <xf numFmtId="0" fontId="47" fillId="2" borderId="15" xfId="5" applyFont="1" applyFill="1" applyBorder="1" applyAlignment="1">
      <alignment horizontal="center" vertical="center"/>
    </xf>
    <xf numFmtId="0" fontId="47" fillId="2" borderId="16" xfId="5" applyFont="1" applyFill="1" applyBorder="1" applyAlignment="1">
      <alignment horizontal="center" vertical="center"/>
    </xf>
    <xf numFmtId="0" fontId="42" fillId="0" borderId="1" xfId="5" applyFont="1" applyFill="1" applyBorder="1" applyAlignment="1" applyProtection="1">
      <alignment horizontal="left" vertical="center" indent="1"/>
      <protection locked="0"/>
    </xf>
    <xf numFmtId="0" fontId="69" fillId="0" borderId="0" xfId="5" applyFont="1" applyAlignment="1">
      <alignment horizontal="right" vertical="center"/>
    </xf>
    <xf numFmtId="0" fontId="66" fillId="0" borderId="0" xfId="5" applyFont="1" applyAlignment="1">
      <alignment horizontal="center" vertical="center"/>
    </xf>
    <xf numFmtId="0" fontId="16" fillId="0" borderId="0" xfId="5" applyFont="1" applyAlignment="1">
      <alignment horizontal="center" vertical="top"/>
    </xf>
    <xf numFmtId="0" fontId="66" fillId="0" borderId="0" xfId="5" applyFont="1" applyAlignment="1">
      <alignment horizontal="center" vertical="top"/>
    </xf>
    <xf numFmtId="0" fontId="47" fillId="0" borderId="10" xfId="5" applyFont="1" applyFill="1" applyBorder="1" applyAlignment="1">
      <alignment horizontal="center" vertical="center"/>
    </xf>
    <xf numFmtId="0" fontId="47" fillId="0" borderId="9" xfId="5" applyFont="1" applyFill="1" applyBorder="1" applyAlignment="1">
      <alignment horizontal="center" vertical="center"/>
    </xf>
    <xf numFmtId="0" fontId="47" fillId="0" borderId="11" xfId="5" applyFont="1" applyFill="1" applyBorder="1" applyAlignment="1">
      <alignment horizontal="center" vertical="center"/>
    </xf>
    <xf numFmtId="42" fontId="42" fillId="0" borderId="4" xfId="0" applyNumberFormat="1" applyFont="1" applyFill="1" applyBorder="1" applyAlignment="1" applyProtection="1">
      <alignment vertical="center"/>
    </xf>
    <xf numFmtId="166" fontId="42" fillId="0" borderId="4" xfId="0" applyNumberFormat="1" applyFont="1" applyFill="1" applyBorder="1" applyAlignment="1" applyProtection="1">
      <alignment vertical="center"/>
    </xf>
    <xf numFmtId="0" fontId="42" fillId="0" borderId="0" xfId="0" applyFont="1" applyAlignment="1" applyProtection="1">
      <alignment horizontal="left" vertical="center"/>
    </xf>
    <xf numFmtId="42" fontId="42" fillId="0" borderId="9" xfId="0" applyNumberFormat="1" applyFont="1" applyFill="1" applyBorder="1" applyAlignment="1" applyProtection="1">
      <alignment vertical="center"/>
    </xf>
    <xf numFmtId="42" fontId="42" fillId="0" borderId="9" xfId="0" applyNumberFormat="1" applyFont="1" applyFill="1" applyBorder="1" applyAlignment="1" applyProtection="1">
      <alignment horizontal="left" vertical="center"/>
    </xf>
    <xf numFmtId="0" fontId="44" fillId="0" borderId="0" xfId="0" applyFont="1" applyFill="1" applyBorder="1" applyAlignment="1" applyProtection="1">
      <alignment vertical="center"/>
    </xf>
    <xf numFmtId="42" fontId="42" fillId="0" borderId="0" xfId="0" applyNumberFormat="1" applyFont="1" applyFill="1" applyBorder="1" applyAlignment="1" applyProtection="1">
      <alignment vertical="center"/>
    </xf>
    <xf numFmtId="0" fontId="47" fillId="0" borderId="0" xfId="0" applyFont="1" applyAlignment="1" applyProtection="1">
      <alignment horizontal="left" vertical="center"/>
    </xf>
    <xf numFmtId="0" fontId="44" fillId="4" borderId="0" xfId="0" applyFont="1" applyFill="1" applyAlignment="1" applyProtection="1">
      <alignment horizontal="left" vertical="center"/>
      <protection locked="0"/>
    </xf>
    <xf numFmtId="42" fontId="42" fillId="4" borderId="9" xfId="0" applyNumberFormat="1" applyFont="1" applyFill="1" applyBorder="1" applyAlignment="1" applyProtection="1">
      <alignment vertical="center"/>
      <protection locked="0"/>
    </xf>
    <xf numFmtId="42" fontId="28" fillId="0" borderId="0" xfId="0" applyNumberFormat="1" applyFont="1" applyFill="1" applyBorder="1" applyAlignment="1" applyProtection="1">
      <alignment vertical="center"/>
    </xf>
    <xf numFmtId="42" fontId="14" fillId="0" borderId="0" xfId="0" applyNumberFormat="1" applyFont="1" applyFill="1" applyBorder="1" applyAlignment="1" applyProtection="1">
      <alignment vertical="center"/>
      <protection locked="0"/>
    </xf>
    <xf numFmtId="0" fontId="34" fillId="0" borderId="0" xfId="0" applyFont="1" applyFill="1" applyBorder="1" applyAlignment="1" applyProtection="1">
      <alignment vertical="center"/>
      <protection locked="0"/>
    </xf>
    <xf numFmtId="0" fontId="16" fillId="0" borderId="0" xfId="0" applyFont="1" applyAlignment="1" applyProtection="1">
      <alignment horizontal="center" vertical="center"/>
    </xf>
    <xf numFmtId="42" fontId="42" fillId="4" borderId="4" xfId="0" applyNumberFormat="1" applyFont="1" applyFill="1" applyBorder="1" applyAlignment="1" applyProtection="1">
      <alignment vertical="center"/>
      <protection locked="0"/>
    </xf>
    <xf numFmtId="10" fontId="42" fillId="4" borderId="9" xfId="0" applyNumberFormat="1" applyFont="1" applyFill="1" applyBorder="1" applyAlignment="1" applyProtection="1">
      <alignment horizontal="right" vertical="center"/>
      <protection locked="0"/>
    </xf>
    <xf numFmtId="166" fontId="42" fillId="4" borderId="4" xfId="0" applyNumberFormat="1" applyFont="1" applyFill="1" applyBorder="1" applyAlignment="1" applyProtection="1">
      <alignment vertical="center"/>
      <protection locked="0"/>
    </xf>
    <xf numFmtId="0" fontId="77" fillId="2" borderId="13" xfId="0" applyFont="1" applyFill="1" applyBorder="1" applyAlignment="1" applyProtection="1">
      <alignment horizontal="right" vertical="center"/>
    </xf>
    <xf numFmtId="0" fontId="77" fillId="2" borderId="6" xfId="0" applyFont="1" applyFill="1" applyBorder="1" applyAlignment="1" applyProtection="1">
      <alignment horizontal="right" vertical="center"/>
    </xf>
    <xf numFmtId="0" fontId="42" fillId="0" borderId="10" xfId="0" applyFont="1" applyBorder="1" applyAlignment="1" applyProtection="1">
      <alignment vertical="center"/>
    </xf>
    <xf numFmtId="0" fontId="42" fillId="0" borderId="11" xfId="0" applyFont="1" applyBorder="1" applyAlignment="1" applyProtection="1">
      <alignment vertical="center"/>
    </xf>
    <xf numFmtId="0" fontId="42" fillId="2" borderId="10" xfId="0" applyFont="1" applyFill="1" applyBorder="1" applyAlignment="1" applyProtection="1">
      <alignment horizontal="center" vertical="center" wrapText="1"/>
    </xf>
    <xf numFmtId="0" fontId="42" fillId="2" borderId="9"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xf>
    <xf numFmtId="0" fontId="42" fillId="0" borderId="8" xfId="0" applyFont="1" applyFill="1" applyBorder="1" applyAlignment="1" applyProtection="1">
      <alignment horizontal="center" vertical="center"/>
    </xf>
    <xf numFmtId="0" fontId="42" fillId="4" borderId="10" xfId="0" applyFont="1" applyFill="1" applyBorder="1" applyAlignment="1" applyProtection="1">
      <alignment horizontal="left" vertical="center"/>
      <protection locked="0"/>
    </xf>
    <xf numFmtId="0" fontId="42" fillId="4" borderId="9" xfId="0" applyFont="1" applyFill="1" applyBorder="1" applyAlignment="1" applyProtection="1">
      <alignment horizontal="left" vertical="center"/>
      <protection locked="0"/>
    </xf>
    <xf numFmtId="0" fontId="42" fillId="4" borderId="11" xfId="0" applyFont="1" applyFill="1" applyBorder="1" applyAlignment="1" applyProtection="1">
      <alignment horizontal="left" vertical="center"/>
      <protection locked="0"/>
    </xf>
    <xf numFmtId="0" fontId="69" fillId="0" borderId="0" xfId="0" applyFont="1" applyAlignment="1">
      <alignment horizontal="right"/>
    </xf>
    <xf numFmtId="0" fontId="66" fillId="0" borderId="0" xfId="0" applyFont="1" applyAlignment="1">
      <alignment horizontal="center"/>
    </xf>
    <xf numFmtId="0" fontId="29" fillId="0" borderId="0" xfId="0" applyFont="1" applyFill="1" applyBorder="1" applyAlignment="1" applyProtection="1">
      <alignment horizontal="center" vertical="center"/>
    </xf>
    <xf numFmtId="0" fontId="47" fillId="0" borderId="0" xfId="0" applyFont="1" applyFill="1" applyBorder="1" applyAlignment="1" applyProtection="1">
      <alignment horizontal="left" vertical="center"/>
    </xf>
    <xf numFmtId="0" fontId="42" fillId="4" borderId="12" xfId="0" applyFont="1" applyFill="1" applyBorder="1" applyAlignment="1" applyProtection="1">
      <alignment horizontal="left" vertical="center"/>
      <protection locked="0"/>
    </xf>
    <xf numFmtId="0" fontId="42" fillId="4" borderId="4" xfId="0" applyFont="1" applyFill="1" applyBorder="1" applyAlignment="1" applyProtection="1">
      <alignment horizontal="left" vertical="center"/>
      <protection locked="0"/>
    </xf>
    <xf numFmtId="0" fontId="42" fillId="4" borderId="3" xfId="0" applyFont="1" applyFill="1" applyBorder="1" applyAlignment="1" applyProtection="1">
      <alignment horizontal="left" vertical="center"/>
      <protection locked="0"/>
    </xf>
    <xf numFmtId="0" fontId="42" fillId="0" borderId="9" xfId="0" applyFont="1" applyFill="1" applyBorder="1" applyAlignment="1" applyProtection="1">
      <alignment horizontal="left" vertical="center"/>
    </xf>
    <xf numFmtId="0" fontId="42" fillId="2" borderId="11" xfId="0" applyFont="1" applyFill="1" applyBorder="1" applyAlignment="1" applyProtection="1">
      <alignment horizontal="center" vertical="center" wrapText="1"/>
    </xf>
    <xf numFmtId="0" fontId="77" fillId="2" borderId="10" xfId="0" applyFont="1" applyFill="1" applyBorder="1" applyAlignment="1" applyProtection="1">
      <alignment horizontal="right" vertical="center"/>
    </xf>
    <xf numFmtId="0" fontId="77" fillId="2" borderId="11" xfId="0" applyFont="1" applyFill="1" applyBorder="1" applyAlignment="1" applyProtection="1">
      <alignment horizontal="right" vertical="center"/>
    </xf>
    <xf numFmtId="0" fontId="47" fillId="0" borderId="4" xfId="0" applyFont="1" applyFill="1" applyBorder="1" applyAlignment="1" applyProtection="1">
      <alignment horizontal="left" vertical="center"/>
      <protection locked="0"/>
    </xf>
    <xf numFmtId="0" fontId="47" fillId="0" borderId="0" xfId="0" applyFont="1" applyFill="1" applyBorder="1" applyAlignment="1" applyProtection="1">
      <alignment horizontal="left" vertical="center" wrapText="1"/>
    </xf>
    <xf numFmtId="0" fontId="42" fillId="0" borderId="12" xfId="0" applyFont="1" applyFill="1" applyBorder="1" applyAlignment="1" applyProtection="1">
      <alignment horizontal="left" vertical="center"/>
    </xf>
    <xf numFmtId="0" fontId="42" fillId="0" borderId="4" xfId="0" applyFont="1" applyFill="1" applyBorder="1" applyAlignment="1" applyProtection="1">
      <alignment horizontal="left" vertical="center"/>
    </xf>
    <xf numFmtId="0" fontId="42" fillId="0" borderId="3" xfId="0" applyFont="1" applyFill="1" applyBorder="1" applyAlignment="1" applyProtection="1">
      <alignment horizontal="left" vertical="center"/>
    </xf>
    <xf numFmtId="0" fontId="42" fillId="4" borderId="10" xfId="0" applyFont="1" applyFill="1" applyBorder="1" applyAlignment="1" applyProtection="1">
      <alignment horizontal="left"/>
      <protection locked="0"/>
    </xf>
    <xf numFmtId="0" fontId="42" fillId="4" borderId="9" xfId="0" applyFont="1" applyFill="1" applyBorder="1" applyAlignment="1" applyProtection="1">
      <alignment horizontal="left"/>
      <protection locked="0"/>
    </xf>
    <xf numFmtId="0" fontId="42" fillId="4" borderId="11" xfId="0" applyFont="1" applyFill="1" applyBorder="1" applyAlignment="1" applyProtection="1">
      <alignment horizontal="left"/>
      <protection locked="0"/>
    </xf>
    <xf numFmtId="0" fontId="42" fillId="0" borderId="10" xfId="0" applyFont="1" applyFill="1" applyBorder="1" applyAlignment="1" applyProtection="1">
      <alignment horizontal="left"/>
    </xf>
    <xf numFmtId="0" fontId="42" fillId="0" borderId="9" xfId="0" applyFont="1" applyFill="1" applyBorder="1" applyAlignment="1" applyProtection="1">
      <alignment horizontal="left"/>
    </xf>
    <xf numFmtId="0" fontId="42" fillId="0" borderId="11" xfId="0" applyFont="1" applyFill="1" applyBorder="1" applyAlignment="1" applyProtection="1">
      <alignment horizontal="left"/>
    </xf>
    <xf numFmtId="0" fontId="69" fillId="0" borderId="0" xfId="6" applyFont="1" applyAlignment="1">
      <alignment horizontal="right"/>
    </xf>
    <xf numFmtId="0" fontId="30" fillId="0" borderId="0" xfId="6" applyFont="1" applyAlignment="1">
      <alignment horizontal="center"/>
    </xf>
    <xf numFmtId="0" fontId="41" fillId="0" borderId="0" xfId="6" applyFont="1"/>
    <xf numFmtId="0" fontId="41" fillId="0" borderId="8" xfId="6" applyFont="1" applyBorder="1"/>
    <xf numFmtId="14" fontId="41" fillId="4" borderId="10" xfId="6" applyNumberFormat="1" applyFont="1" applyFill="1" applyBorder="1" applyAlignment="1" applyProtection="1">
      <alignment horizontal="center" vertical="center"/>
      <protection locked="0"/>
    </xf>
    <xf numFmtId="0" fontId="41" fillId="4" borderId="11" xfId="6" applyFont="1" applyFill="1" applyBorder="1" applyAlignment="1" applyProtection="1">
      <alignment horizontal="center" vertical="center"/>
      <protection locked="0"/>
    </xf>
    <xf numFmtId="0" fontId="31" fillId="0" borderId="0" xfId="6" applyFont="1" applyAlignment="1">
      <alignment horizontal="center" vertical="center"/>
    </xf>
    <xf numFmtId="0" fontId="30" fillId="0" borderId="0" xfId="6" applyFont="1" applyAlignment="1">
      <alignment horizontal="center" vertical="center"/>
    </xf>
    <xf numFmtId="0" fontId="41" fillId="4" borderId="10" xfId="6" applyFont="1" applyFill="1" applyBorder="1" applyAlignment="1" applyProtection="1">
      <alignment horizontal="center" vertical="center"/>
      <protection locked="0"/>
    </xf>
    <xf numFmtId="0" fontId="41" fillId="4" borderId="10" xfId="6" applyFont="1" applyFill="1" applyBorder="1" applyAlignment="1" applyProtection="1">
      <alignment horizontal="left" vertical="center" indent="1"/>
      <protection locked="0"/>
    </xf>
    <xf numFmtId="0" fontId="41" fillId="4" borderId="9" xfId="6" applyFont="1" applyFill="1" applyBorder="1" applyAlignment="1" applyProtection="1">
      <alignment horizontal="left" vertical="center" indent="1"/>
      <protection locked="0"/>
    </xf>
    <xf numFmtId="0" fontId="41" fillId="4" borderId="11" xfId="6" applyFont="1" applyFill="1" applyBorder="1" applyAlignment="1" applyProtection="1">
      <alignment horizontal="left" vertical="center" indent="1"/>
      <protection locked="0"/>
    </xf>
    <xf numFmtId="0" fontId="72" fillId="0" borderId="0" xfId="6" applyFont="1" applyBorder="1" applyAlignment="1">
      <alignment horizontal="center" vertical="center"/>
    </xf>
    <xf numFmtId="0" fontId="47" fillId="0" borderId="4" xfId="6" applyFont="1" applyFill="1" applyBorder="1" applyAlignment="1" applyProtection="1">
      <alignment horizontal="left" vertical="center" indent="1"/>
    </xf>
    <xf numFmtId="0" fontId="47" fillId="4" borderId="10" xfId="6" applyFont="1" applyFill="1" applyBorder="1" applyAlignment="1" applyProtection="1">
      <alignment horizontal="left" vertical="center" indent="1"/>
      <protection locked="0"/>
    </xf>
    <xf numFmtId="0" fontId="47" fillId="4" borderId="9" xfId="6" applyFont="1" applyFill="1" applyBorder="1" applyAlignment="1" applyProtection="1">
      <alignment horizontal="left" vertical="center" indent="1"/>
      <protection locked="0"/>
    </xf>
    <xf numFmtId="0" fontId="47" fillId="4" borderId="11" xfId="6" applyFont="1" applyFill="1" applyBorder="1" applyAlignment="1" applyProtection="1">
      <alignment horizontal="left" vertical="center" indent="1"/>
      <protection locked="0"/>
    </xf>
    <xf numFmtId="0" fontId="39" fillId="2" borderId="5" xfId="6" applyFont="1" applyFill="1" applyBorder="1" applyAlignment="1">
      <alignment horizontal="left" vertical="top" wrapText="1"/>
    </xf>
    <xf numFmtId="0" fontId="39" fillId="2" borderId="13" xfId="6" applyFont="1" applyFill="1" applyBorder="1" applyAlignment="1">
      <alignment horizontal="left" vertical="top" wrapText="1"/>
    </xf>
    <xf numFmtId="0" fontId="39" fillId="2" borderId="6" xfId="6" applyFont="1" applyFill="1" applyBorder="1" applyAlignment="1">
      <alignment horizontal="left" vertical="top" wrapText="1"/>
    </xf>
    <xf numFmtId="0" fontId="39" fillId="2" borderId="7" xfId="6" applyFont="1" applyFill="1" applyBorder="1" applyAlignment="1">
      <alignment horizontal="left" vertical="top" wrapText="1"/>
    </xf>
    <xf numFmtId="0" fontId="39" fillId="2" borderId="0" xfId="6" applyFont="1" applyFill="1" applyBorder="1" applyAlignment="1">
      <alignment horizontal="left" vertical="top" wrapText="1"/>
    </xf>
    <xf numFmtId="0" fontId="39" fillId="2" borderId="8" xfId="6" applyFont="1" applyFill="1" applyBorder="1" applyAlignment="1">
      <alignment horizontal="left" vertical="top" wrapText="1"/>
    </xf>
    <xf numFmtId="0" fontId="39" fillId="2" borderId="12" xfId="6" applyFont="1" applyFill="1" applyBorder="1" applyAlignment="1">
      <alignment horizontal="left" vertical="top" wrapText="1"/>
    </xf>
    <xf numFmtId="0" fontId="39" fillId="2" borderId="4" xfId="6" applyFont="1" applyFill="1" applyBorder="1" applyAlignment="1">
      <alignment horizontal="left" vertical="top" wrapText="1"/>
    </xf>
    <xf numFmtId="0" fontId="39" fillId="2" borderId="3" xfId="6" applyFont="1" applyFill="1" applyBorder="1" applyAlignment="1">
      <alignment horizontal="left" vertical="top" wrapText="1"/>
    </xf>
    <xf numFmtId="0" fontId="41" fillId="0" borderId="0" xfId="6" applyFont="1" applyBorder="1" applyAlignment="1" applyProtection="1">
      <alignment horizontal="left" vertical="center"/>
    </xf>
    <xf numFmtId="0" fontId="74" fillId="0" borderId="0" xfId="6" applyFont="1" applyBorder="1" applyProtection="1"/>
    <xf numFmtId="10" fontId="39" fillId="0" borderId="10" xfId="6" applyNumberFormat="1" applyFont="1" applyBorder="1" applyAlignment="1" applyProtection="1">
      <alignment horizontal="center" vertical="center" wrapText="1"/>
    </xf>
    <xf numFmtId="10" fontId="39" fillId="0" borderId="11" xfId="6" applyNumberFormat="1" applyFont="1" applyBorder="1" applyAlignment="1" applyProtection="1">
      <alignment horizontal="center" vertical="center" wrapText="1"/>
    </xf>
    <xf numFmtId="164" fontId="41" fillId="0" borderId="10" xfId="6" applyNumberFormat="1" applyFont="1" applyBorder="1" applyAlignment="1" applyProtection="1">
      <alignment horizontal="center" vertical="center"/>
    </xf>
    <xf numFmtId="164" fontId="41" fillId="0" borderId="11" xfId="6" applyNumberFormat="1" applyFont="1" applyBorder="1" applyAlignment="1" applyProtection="1">
      <alignment horizontal="center" vertical="center"/>
    </xf>
    <xf numFmtId="10" fontId="39" fillId="0" borderId="10" xfId="6" applyNumberFormat="1" applyFont="1" applyFill="1" applyBorder="1" applyAlignment="1" applyProtection="1">
      <alignment horizontal="center" vertical="center" wrapText="1"/>
    </xf>
    <xf numFmtId="10" fontId="39" fillId="0" borderId="11" xfId="6" applyNumberFormat="1" applyFont="1" applyFill="1" applyBorder="1" applyAlignment="1" applyProtection="1">
      <alignment horizontal="center" vertical="center" wrapText="1"/>
    </xf>
    <xf numFmtId="0" fontId="52" fillId="0" borderId="5" xfId="6" applyFont="1" applyFill="1" applyBorder="1" applyAlignment="1" applyProtection="1">
      <alignment horizontal="center" vertical="center" wrapText="1"/>
    </xf>
    <xf numFmtId="0" fontId="52" fillId="0" borderId="6" xfId="6" applyFont="1" applyFill="1" applyBorder="1" applyAlignment="1" applyProtection="1">
      <alignment horizontal="center" vertical="center" wrapText="1"/>
    </xf>
    <xf numFmtId="0" fontId="52" fillId="0" borderId="12" xfId="6" applyFont="1" applyFill="1" applyBorder="1" applyAlignment="1" applyProtection="1">
      <alignment horizontal="center" vertical="center" wrapText="1"/>
    </xf>
    <xf numFmtId="0" fontId="52" fillId="0" borderId="3" xfId="6" applyFont="1" applyFill="1" applyBorder="1" applyAlignment="1" applyProtection="1">
      <alignment horizontal="center" vertical="center" wrapText="1"/>
    </xf>
    <xf numFmtId="6" fontId="41" fillId="9" borderId="10" xfId="6" applyNumberFormat="1" applyFont="1" applyFill="1" applyBorder="1" applyAlignment="1" applyProtection="1">
      <alignment horizontal="center" vertical="center" wrapText="1"/>
    </xf>
    <xf numFmtId="6" fontId="41" fillId="9" borderId="11" xfId="6" applyNumberFormat="1" applyFont="1" applyFill="1" applyBorder="1" applyAlignment="1" applyProtection="1">
      <alignment horizontal="center" vertical="center" wrapText="1"/>
    </xf>
    <xf numFmtId="0" fontId="74" fillId="0" borderId="8" xfId="6" applyFont="1" applyBorder="1" applyProtection="1"/>
    <xf numFmtId="0" fontId="41" fillId="0" borderId="7" xfId="6" applyFont="1" applyBorder="1" applyAlignment="1" applyProtection="1">
      <alignment horizontal="center" vertical="center"/>
    </xf>
    <xf numFmtId="0" fontId="41" fillId="0" borderId="0" xfId="6" applyFont="1" applyBorder="1" applyAlignment="1" applyProtection="1">
      <alignment horizontal="center" vertical="center"/>
    </xf>
    <xf numFmtId="0" fontId="41" fillId="0" borderId="8" xfId="6" applyFont="1" applyBorder="1" applyAlignment="1" applyProtection="1">
      <alignment horizontal="center" vertical="center"/>
    </xf>
    <xf numFmtId="0" fontId="42" fillId="0" borderId="0" xfId="0" applyFont="1" applyFill="1" applyBorder="1" applyAlignment="1">
      <alignment horizontal="right" vertical="center"/>
    </xf>
    <xf numFmtId="44" fontId="43" fillId="0" borderId="4" xfId="0" applyNumberFormat="1" applyFont="1" applyFill="1" applyBorder="1" applyAlignment="1" applyProtection="1">
      <alignment vertical="center"/>
    </xf>
    <xf numFmtId="0" fontId="67" fillId="0" borderId="0" xfId="0" applyFont="1" applyAlignment="1">
      <alignment horizontal="center" vertical="center"/>
    </xf>
    <xf numFmtId="38" fontId="42" fillId="4" borderId="4" xfId="0" applyNumberFormat="1" applyFont="1" applyFill="1" applyBorder="1" applyAlignment="1" applyProtection="1">
      <alignment horizontal="center" vertical="center"/>
      <protection locked="0"/>
    </xf>
    <xf numFmtId="38" fontId="42" fillId="4" borderId="4" xfId="0" applyNumberFormat="1" applyFont="1" applyFill="1" applyBorder="1" applyAlignment="1" applyProtection="1">
      <alignment vertical="center"/>
      <protection locked="0"/>
    </xf>
    <xf numFmtId="44" fontId="42" fillId="4" borderId="4" xfId="0" applyNumberFormat="1" applyFont="1" applyFill="1" applyBorder="1" applyAlignment="1" applyProtection="1">
      <alignment vertical="center"/>
      <protection locked="0"/>
    </xf>
    <xf numFmtId="44" fontId="43" fillId="0" borderId="4" xfId="0" applyNumberFormat="1" applyFont="1" applyFill="1" applyBorder="1" applyAlignment="1">
      <alignment horizontal="right" vertical="center"/>
    </xf>
    <xf numFmtId="40" fontId="67" fillId="0" borderId="0" xfId="0" applyNumberFormat="1" applyFont="1" applyFill="1" applyBorder="1" applyAlignment="1">
      <alignment horizontal="center" vertical="center"/>
    </xf>
    <xf numFmtId="38" fontId="43" fillId="0" borderId="4" xfId="0" applyNumberFormat="1" applyFont="1" applyFill="1" applyBorder="1" applyAlignment="1">
      <alignment horizontal="right" vertical="center"/>
    </xf>
    <xf numFmtId="38" fontId="42" fillId="4" borderId="4" xfId="0" applyNumberFormat="1" applyFont="1" applyFill="1" applyBorder="1" applyAlignment="1" applyProtection="1">
      <alignment horizontal="right" vertical="center"/>
      <protection locked="0"/>
    </xf>
    <xf numFmtId="44" fontId="42" fillId="4" borderId="4" xfId="0" applyNumberFormat="1" applyFont="1" applyFill="1" applyBorder="1" applyAlignment="1" applyProtection="1">
      <alignment horizontal="right" vertical="center"/>
      <protection locked="0"/>
    </xf>
    <xf numFmtId="44" fontId="43" fillId="0" borderId="4" xfId="0" applyNumberFormat="1" applyFont="1" applyFill="1" applyBorder="1" applyAlignment="1" applyProtection="1">
      <alignment horizontal="right" vertical="center"/>
    </xf>
    <xf numFmtId="38" fontId="42" fillId="0" borderId="4" xfId="0" applyNumberFormat="1" applyFont="1" applyFill="1" applyBorder="1" applyAlignment="1" applyProtection="1">
      <alignment horizontal="center" vertical="center"/>
    </xf>
    <xf numFmtId="38" fontId="42" fillId="4" borderId="9" xfId="0" applyNumberFormat="1" applyFont="1" applyFill="1" applyBorder="1" applyAlignment="1" applyProtection="1">
      <alignment horizontal="center" vertical="center"/>
      <protection locked="0"/>
    </xf>
    <xf numFmtId="38" fontId="43" fillId="0" borderId="9" xfId="0" applyNumberFormat="1" applyFont="1" applyFill="1" applyBorder="1" applyAlignment="1" applyProtection="1">
      <alignment horizontal="center" vertical="center"/>
    </xf>
    <xf numFmtId="0" fontId="67" fillId="0" borderId="0" xfId="0" applyFont="1" applyBorder="1" applyAlignment="1">
      <alignment horizontal="center" vertical="center"/>
    </xf>
    <xf numFmtId="40" fontId="42" fillId="4" borderId="4" xfId="0" applyNumberFormat="1" applyFont="1" applyFill="1" applyBorder="1" applyAlignment="1" applyProtection="1">
      <alignment vertical="center"/>
      <protection locked="0"/>
    </xf>
    <xf numFmtId="14" fontId="42" fillId="4" borderId="4" xfId="0" applyNumberFormat="1" applyFont="1" applyFill="1" applyBorder="1" applyAlignment="1" applyProtection="1">
      <alignment horizontal="center" vertical="center"/>
      <protection locked="0"/>
    </xf>
    <xf numFmtId="0" fontId="42" fillId="0" borderId="0" xfId="0" applyFont="1" applyAlignment="1" applyProtection="1">
      <alignment vertical="center" wrapText="1"/>
    </xf>
    <xf numFmtId="0" fontId="42" fillId="0" borderId="0" xfId="0" applyFont="1" applyAlignment="1" applyProtection="1">
      <alignment vertical="center"/>
    </xf>
    <xf numFmtId="10" fontId="43" fillId="0" borderId="4" xfId="0" applyNumberFormat="1" applyFont="1" applyBorder="1" applyAlignment="1" applyProtection="1">
      <alignment horizontal="center" vertical="center"/>
    </xf>
    <xf numFmtId="0" fontId="42" fillId="0" borderId="0" xfId="0" applyFont="1" applyAlignment="1" applyProtection="1">
      <alignment horizontal="right" vertical="center"/>
    </xf>
    <xf numFmtId="0" fontId="66" fillId="0" borderId="0" xfId="0" applyFont="1" applyAlignment="1" applyProtection="1">
      <alignment horizontal="center" vertical="center"/>
    </xf>
    <xf numFmtId="0" fontId="40" fillId="0" borderId="4" xfId="1" applyFont="1" applyFill="1" applyBorder="1" applyAlignment="1" applyProtection="1">
      <alignment horizontal="left" vertical="center"/>
    </xf>
    <xf numFmtId="0" fontId="40" fillId="0" borderId="9" xfId="1" applyFont="1" applyFill="1" applyBorder="1" applyAlignment="1" applyProtection="1">
      <alignment horizontal="left" vertical="center"/>
    </xf>
    <xf numFmtId="0" fontId="41" fillId="2" borderId="1" xfId="1" applyFont="1" applyFill="1" applyBorder="1" applyAlignment="1">
      <alignment horizontal="left" vertical="center"/>
    </xf>
    <xf numFmtId="0" fontId="44" fillId="0" borderId="9" xfId="1" applyFont="1" applyFill="1" applyBorder="1" applyAlignment="1" applyProtection="1">
      <alignment horizontal="left" vertical="center"/>
    </xf>
    <xf numFmtId="0" fontId="44" fillId="0" borderId="11" xfId="1" applyFont="1" applyFill="1" applyBorder="1" applyAlignment="1" applyProtection="1">
      <alignment horizontal="left" vertical="center"/>
    </xf>
    <xf numFmtId="0" fontId="44" fillId="0" borderId="13" xfId="1" applyFont="1" applyFill="1" applyBorder="1" applyAlignment="1" applyProtection="1">
      <alignment horizontal="left" vertical="center"/>
    </xf>
    <xf numFmtId="0" fontId="44" fillId="0" borderId="6" xfId="1" applyFont="1" applyFill="1" applyBorder="1" applyAlignment="1" applyProtection="1">
      <alignment horizontal="left" vertical="center"/>
    </xf>
    <xf numFmtId="0" fontId="44" fillId="0" borderId="9" xfId="1" applyFont="1" applyBorder="1" applyAlignment="1">
      <alignment horizontal="left" vertical="center"/>
    </xf>
    <xf numFmtId="0" fontId="44" fillId="0" borderId="11" xfId="1" applyFont="1" applyBorder="1" applyAlignment="1">
      <alignment horizontal="left" vertical="center"/>
    </xf>
    <xf numFmtId="0" fontId="20" fillId="0" borderId="5" xfId="1" applyFont="1" applyBorder="1" applyAlignment="1">
      <alignment vertical="center" wrapText="1"/>
    </xf>
    <xf numFmtId="0" fontId="20" fillId="0" borderId="6" xfId="1" applyFont="1" applyBorder="1" applyAlignment="1">
      <alignment vertical="center" wrapText="1"/>
    </xf>
    <xf numFmtId="0" fontId="20" fillId="0" borderId="7" xfId="1" applyFont="1" applyBorder="1" applyAlignment="1">
      <alignment vertical="center" wrapText="1"/>
    </xf>
    <xf numFmtId="0" fontId="20" fillId="0" borderId="8" xfId="1" applyFont="1" applyBorder="1" applyAlignment="1">
      <alignment vertical="center" wrapText="1"/>
    </xf>
    <xf numFmtId="0" fontId="20" fillId="0" borderId="12" xfId="1" applyFont="1" applyBorder="1" applyAlignment="1">
      <alignment vertical="center" wrapText="1"/>
    </xf>
    <xf numFmtId="0" fontId="20" fillId="0" borderId="3" xfId="1" applyFont="1" applyBorder="1" applyAlignment="1">
      <alignment vertical="center" wrapText="1"/>
    </xf>
    <xf numFmtId="0" fontId="41" fillId="0" borderId="0" xfId="1" applyFont="1" applyAlignment="1">
      <alignment horizontal="center" vertical="center"/>
    </xf>
    <xf numFmtId="0" fontId="39" fillId="2" borderId="10" xfId="1" applyFont="1" applyFill="1" applyBorder="1" applyAlignment="1">
      <alignment horizontal="center" vertical="center"/>
    </xf>
    <xf numFmtId="0" fontId="39" fillId="2" borderId="9" xfId="1" applyFont="1" applyFill="1" applyBorder="1" applyAlignment="1">
      <alignment horizontal="center" vertical="center"/>
    </xf>
    <xf numFmtId="0" fontId="39" fillId="2" borderId="11" xfId="1" applyFont="1" applyFill="1" applyBorder="1" applyAlignment="1">
      <alignment horizontal="center" vertical="center"/>
    </xf>
    <xf numFmtId="0" fontId="39" fillId="0" borderId="0" xfId="1" applyFont="1" applyAlignment="1" applyProtection="1">
      <alignment horizontal="left" vertical="top" wrapText="1"/>
    </xf>
    <xf numFmtId="0" fontId="40" fillId="0" borderId="4" xfId="1" applyFont="1" applyFill="1" applyBorder="1" applyAlignment="1" applyProtection="1">
      <alignment horizontal="center" vertical="center"/>
    </xf>
    <xf numFmtId="0" fontId="54" fillId="0" borderId="0" xfId="1" applyFont="1" applyAlignment="1">
      <alignment horizontal="center" vertical="center"/>
    </xf>
    <xf numFmtId="0" fontId="39" fillId="0" borderId="0" xfId="1" applyFont="1" applyAlignment="1">
      <alignment horizontal="right" vertical="center"/>
    </xf>
    <xf numFmtId="0" fontId="75" fillId="0" borderId="0" xfId="1" applyFont="1" applyAlignment="1">
      <alignment horizontal="center" vertical="center"/>
    </xf>
    <xf numFmtId="0" fontId="42" fillId="0" borderId="9" xfId="1" applyFont="1" applyBorder="1" applyAlignment="1">
      <alignment horizontal="left" vertical="center"/>
    </xf>
    <xf numFmtId="0" fontId="44" fillId="0" borderId="0" xfId="0" applyFont="1" applyAlignment="1" applyProtection="1">
      <alignment horizontal="left" vertical="center" wrapText="1"/>
    </xf>
  </cellXfs>
  <cellStyles count="28">
    <cellStyle name="Comma 2" xfId="4" xr:uid="{00000000-0005-0000-0000-000000000000}"/>
    <cellStyle name="Comma 2 2" xfId="8" xr:uid="{00000000-0005-0000-0000-000001000000}"/>
    <cellStyle name="Comma 3" xfId="7" xr:uid="{00000000-0005-0000-0000-000002000000}"/>
    <cellStyle name="Comma 3 2" xfId="9" xr:uid="{00000000-0005-0000-0000-000003000000}"/>
    <cellStyle name="Comma 4" xfId="15" xr:uid="{00000000-0005-0000-0000-000004000000}"/>
    <cellStyle name="Currency" xfId="2" builtinId="4"/>
    <cellStyle name="Currency 2" xfId="10" xr:uid="{00000000-0005-0000-0000-000006000000}"/>
    <cellStyle name="Currency 3" xfId="14" xr:uid="{00000000-0005-0000-0000-000007000000}"/>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Normal" xfId="0" builtinId="0"/>
    <cellStyle name="Normal 2" xfId="1" xr:uid="{00000000-0005-0000-0000-000015000000}"/>
    <cellStyle name="Normal 2 2" xfId="11" xr:uid="{00000000-0005-0000-0000-000016000000}"/>
    <cellStyle name="Normal 3" xfId="3" xr:uid="{00000000-0005-0000-0000-000017000000}"/>
    <cellStyle name="Normal 3 2" xfId="12" xr:uid="{00000000-0005-0000-0000-000018000000}"/>
    <cellStyle name="Normal 4" xfId="5" xr:uid="{00000000-0005-0000-0000-000019000000}"/>
    <cellStyle name="Normal 5" xfId="6" xr:uid="{00000000-0005-0000-0000-00001A000000}"/>
    <cellStyle name="Normal 6" xfId="13" xr:uid="{00000000-0005-0000-0000-00001B000000}"/>
  </cellStyles>
  <dxfs count="169">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9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rgb="FF99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9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rgb="FF006100"/>
      </font>
      <fill>
        <patternFill>
          <bgColor rgb="FFC6EFCE"/>
        </patternFill>
      </fill>
    </dxf>
    <dxf>
      <fill>
        <patternFill>
          <bgColor theme="4" tint="0.79998168889431442"/>
        </patternFill>
      </fill>
    </dxf>
    <dxf>
      <font>
        <color theme="0"/>
      </font>
    </dxf>
    <dxf>
      <font>
        <color rgb="FF9C0006"/>
      </font>
      <fill>
        <patternFill>
          <bgColor rgb="FFFFC7CE"/>
        </patternFill>
      </fill>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CC"/>
      <color rgb="FF990000"/>
      <color rgb="FFFFCCCC"/>
      <color rgb="FF993300"/>
      <color rgb="FF008000"/>
      <color rgb="FF0033CC"/>
      <color rgb="FF0099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9"/>
  <sheetViews>
    <sheetView showGridLines="0" tabSelected="1" view="pageBreakPreview" zoomScaleSheetLayoutView="100" workbookViewId="0">
      <selection activeCell="B71" sqref="B71"/>
    </sheetView>
  </sheetViews>
  <sheetFormatPr defaultColWidth="9.140625" defaultRowHeight="14.25" x14ac:dyDescent="0.2"/>
  <cols>
    <col min="1" max="1" width="5.140625" style="6" customWidth="1"/>
    <col min="2" max="2" width="11.140625" style="3" customWidth="1"/>
    <col min="3" max="3" width="10.7109375" style="3" customWidth="1"/>
    <col min="4" max="4" width="14.42578125" style="3" customWidth="1"/>
    <col min="5" max="8" width="13" style="3" customWidth="1"/>
    <col min="9" max="9" width="4.140625" style="3" customWidth="1"/>
    <col min="10" max="10" width="10.28515625" style="3" customWidth="1"/>
    <col min="11" max="12" width="13.7109375" style="3" customWidth="1"/>
    <col min="13" max="13" width="4.42578125" style="3" customWidth="1"/>
    <col min="14" max="15" width="9.42578125" style="3" customWidth="1"/>
    <col min="16" max="16384" width="9.140625" style="3"/>
  </cols>
  <sheetData>
    <row r="1" spans="1:15" ht="12" customHeight="1" x14ac:dyDescent="0.2">
      <c r="A1" s="374" t="s">
        <v>339</v>
      </c>
      <c r="B1" s="374"/>
      <c r="C1" s="374"/>
      <c r="D1" s="374"/>
      <c r="E1" s="374"/>
      <c r="F1" s="374"/>
      <c r="G1" s="374"/>
      <c r="H1" s="374"/>
      <c r="I1" s="374"/>
      <c r="J1" s="374"/>
      <c r="K1" s="374"/>
      <c r="L1" s="273"/>
    </row>
    <row r="2" spans="1:15" ht="18" customHeight="1" x14ac:dyDescent="0.2">
      <c r="A2" s="375" t="s">
        <v>5</v>
      </c>
      <c r="B2" s="375"/>
      <c r="C2" s="375"/>
      <c r="D2" s="375"/>
      <c r="E2" s="375"/>
      <c r="F2" s="375"/>
      <c r="G2" s="375"/>
      <c r="H2" s="375"/>
      <c r="I2" s="375"/>
      <c r="J2" s="375"/>
      <c r="K2" s="375"/>
      <c r="L2" s="274"/>
      <c r="N2" s="364" t="s">
        <v>148</v>
      </c>
      <c r="O2" s="365"/>
    </row>
    <row r="3" spans="1:15" ht="5.0999999999999996" customHeight="1" x14ac:dyDescent="0.2">
      <c r="A3" s="376"/>
      <c r="B3" s="376"/>
      <c r="C3" s="376"/>
      <c r="D3" s="376"/>
      <c r="E3" s="376"/>
      <c r="F3" s="376"/>
      <c r="G3" s="376"/>
      <c r="H3" s="376"/>
      <c r="I3" s="376"/>
      <c r="J3" s="376"/>
      <c r="K3" s="376"/>
      <c r="L3" s="4"/>
      <c r="N3" s="366"/>
      <c r="O3" s="367"/>
    </row>
    <row r="4" spans="1:15" ht="18" customHeight="1" x14ac:dyDescent="0.2">
      <c r="A4" s="377" t="s">
        <v>17</v>
      </c>
      <c r="B4" s="377"/>
      <c r="C4" s="377"/>
      <c r="D4" s="377"/>
      <c r="E4" s="377"/>
      <c r="F4" s="377"/>
      <c r="G4" s="377"/>
      <c r="H4" s="377"/>
      <c r="I4" s="377"/>
      <c r="J4" s="377"/>
      <c r="K4" s="377"/>
      <c r="L4" s="275"/>
      <c r="N4" s="366"/>
      <c r="O4" s="367"/>
    </row>
    <row r="5" spans="1:15" ht="12" customHeight="1" x14ac:dyDescent="0.2">
      <c r="A5" s="378"/>
      <c r="B5" s="378"/>
      <c r="C5" s="378"/>
      <c r="D5" s="378"/>
      <c r="E5" s="378"/>
      <c r="F5" s="378"/>
      <c r="G5" s="378"/>
      <c r="H5" s="378"/>
      <c r="I5" s="378"/>
      <c r="J5" s="378"/>
      <c r="K5" s="378"/>
      <c r="L5" s="301"/>
      <c r="N5" s="366"/>
      <c r="O5" s="367"/>
    </row>
    <row r="6" spans="1:15" ht="14.1" customHeight="1" x14ac:dyDescent="0.2">
      <c r="A6" s="42" t="s">
        <v>18</v>
      </c>
      <c r="B6" s="350" t="s">
        <v>19</v>
      </c>
      <c r="C6" s="350"/>
      <c r="D6" s="350"/>
      <c r="E6" s="290" t="s">
        <v>207</v>
      </c>
      <c r="F6" s="290"/>
      <c r="G6" s="373"/>
      <c r="H6" s="373"/>
      <c r="I6" s="373"/>
      <c r="J6" s="373"/>
      <c r="K6" s="373"/>
      <c r="N6" s="366"/>
      <c r="O6" s="367"/>
    </row>
    <row r="7" spans="1:15" s="4" customFormat="1" ht="14.1" customHeight="1" x14ac:dyDescent="0.2">
      <c r="A7" s="42"/>
      <c r="B7" s="350" t="s">
        <v>20</v>
      </c>
      <c r="C7" s="350"/>
      <c r="D7" s="350"/>
      <c r="E7" s="290" t="s">
        <v>4</v>
      </c>
      <c r="F7" s="290"/>
      <c r="G7" s="372"/>
      <c r="H7" s="372"/>
      <c r="I7" s="372"/>
      <c r="J7" s="372"/>
      <c r="K7" s="372"/>
      <c r="L7" s="3"/>
      <c r="N7" s="366"/>
      <c r="O7" s="367"/>
    </row>
    <row r="8" spans="1:15" s="4" customFormat="1" ht="14.1" customHeight="1" x14ac:dyDescent="0.2">
      <c r="A8" s="42"/>
      <c r="B8" s="350" t="s">
        <v>6</v>
      </c>
      <c r="C8" s="350"/>
      <c r="D8" s="350"/>
      <c r="E8" s="290" t="s">
        <v>247</v>
      </c>
      <c r="F8" s="290"/>
      <c r="G8" s="373"/>
      <c r="H8" s="373"/>
      <c r="I8" s="373"/>
      <c r="J8" s="373"/>
      <c r="K8" s="373"/>
      <c r="L8" s="3"/>
      <c r="N8" s="366"/>
      <c r="O8" s="367"/>
    </row>
    <row r="9" spans="1:15" s="4" customFormat="1" ht="14.1" customHeight="1" x14ac:dyDescent="0.2">
      <c r="A9" s="42"/>
      <c r="B9" s="350" t="s">
        <v>21</v>
      </c>
      <c r="C9" s="350"/>
      <c r="D9" s="350"/>
      <c r="E9" s="290" t="s">
        <v>22</v>
      </c>
      <c r="F9" s="290"/>
      <c r="G9" s="372"/>
      <c r="H9" s="372"/>
      <c r="I9" s="372"/>
      <c r="J9" s="372"/>
      <c r="K9" s="372"/>
      <c r="L9" s="3"/>
      <c r="N9" s="366"/>
      <c r="O9" s="367"/>
    </row>
    <row r="10" spans="1:15" s="4" customFormat="1" ht="14.1" customHeight="1" x14ac:dyDescent="0.2">
      <c r="A10" s="25"/>
      <c r="B10" s="26"/>
      <c r="C10" s="26"/>
      <c r="D10" s="26"/>
      <c r="E10" s="27"/>
      <c r="F10" s="291"/>
      <c r="G10" s="372"/>
      <c r="H10" s="372"/>
      <c r="I10" s="372"/>
      <c r="J10" s="372"/>
      <c r="K10" s="372"/>
      <c r="N10" s="366"/>
      <c r="O10" s="367"/>
    </row>
    <row r="11" spans="1:15" s="4" customFormat="1" ht="14.1" customHeight="1" x14ac:dyDescent="0.2">
      <c r="A11" s="25"/>
      <c r="B11" s="26"/>
      <c r="C11" s="27"/>
      <c r="D11" s="27"/>
      <c r="E11" s="27"/>
      <c r="F11" s="291"/>
      <c r="G11" s="291"/>
      <c r="H11" s="26"/>
      <c r="I11" s="26"/>
      <c r="J11" s="26"/>
      <c r="K11" s="26"/>
      <c r="N11" s="366"/>
      <c r="O11" s="367"/>
    </row>
    <row r="12" spans="1:15" s="4" customFormat="1" ht="14.1" customHeight="1" x14ac:dyDescent="0.2">
      <c r="A12" s="359" t="s">
        <v>27</v>
      </c>
      <c r="B12" s="359"/>
      <c r="C12" s="359"/>
      <c r="D12" s="359"/>
      <c r="E12" s="359"/>
      <c r="F12" s="359"/>
      <c r="G12" s="359"/>
      <c r="H12" s="358" t="str">
        <f>IF(G7=0," ",G7)</f>
        <v xml:space="preserve"> </v>
      </c>
      <c r="I12" s="358"/>
      <c r="J12" s="358"/>
      <c r="K12" s="358"/>
      <c r="N12" s="366"/>
      <c r="O12" s="367"/>
    </row>
    <row r="13" spans="1:15" s="4" customFormat="1" ht="14.1" customHeight="1" x14ac:dyDescent="0.2">
      <c r="A13" s="25" t="s">
        <v>28</v>
      </c>
      <c r="B13" s="258"/>
      <c r="C13" s="360" t="s">
        <v>314</v>
      </c>
      <c r="D13" s="360"/>
      <c r="E13" s="360"/>
      <c r="F13" s="360"/>
      <c r="G13" s="360"/>
      <c r="H13" s="360"/>
      <c r="I13" s="360"/>
      <c r="J13" s="360"/>
      <c r="K13" s="360"/>
      <c r="N13" s="366"/>
      <c r="O13" s="367"/>
    </row>
    <row r="14" spans="1:15" s="4" customFormat="1" ht="14.1" customHeight="1" x14ac:dyDescent="0.2">
      <c r="A14" s="361" t="s">
        <v>315</v>
      </c>
      <c r="B14" s="361"/>
      <c r="C14" s="361"/>
      <c r="D14" s="361"/>
      <c r="E14" s="361"/>
      <c r="F14" s="361"/>
      <c r="G14" s="361"/>
      <c r="H14" s="361"/>
      <c r="I14" s="361"/>
      <c r="J14" s="361"/>
      <c r="K14" s="361"/>
      <c r="N14" s="366"/>
      <c r="O14" s="367"/>
    </row>
    <row r="15" spans="1:15" s="4" customFormat="1" ht="14.1" customHeight="1" x14ac:dyDescent="0.2">
      <c r="A15" s="361" t="s">
        <v>316</v>
      </c>
      <c r="B15" s="361"/>
      <c r="C15" s="361"/>
      <c r="D15" s="361"/>
      <c r="E15" s="361"/>
      <c r="F15" s="361"/>
      <c r="G15" s="361"/>
      <c r="H15" s="361"/>
      <c r="I15" s="361"/>
      <c r="J15" s="361"/>
      <c r="K15" s="361"/>
      <c r="N15" s="366"/>
      <c r="O15" s="367"/>
    </row>
    <row r="16" spans="1:15" s="4" customFormat="1" ht="14.1" customHeight="1" x14ac:dyDescent="0.2">
      <c r="A16" s="26" t="s">
        <v>317</v>
      </c>
      <c r="B16" s="26"/>
      <c r="C16" s="26"/>
      <c r="D16" s="26"/>
      <c r="E16" s="26"/>
      <c r="F16" s="26"/>
      <c r="G16" s="26"/>
      <c r="H16" s="26"/>
      <c r="I16" s="307"/>
      <c r="J16" s="299" t="s">
        <v>28</v>
      </c>
      <c r="K16" s="258"/>
      <c r="N16" s="366"/>
      <c r="O16" s="367"/>
    </row>
    <row r="17" spans="1:15" s="4" customFormat="1" ht="14.1" customHeight="1" x14ac:dyDescent="0.2">
      <c r="A17" s="362" t="s">
        <v>318</v>
      </c>
      <c r="B17" s="362"/>
      <c r="C17" s="362"/>
      <c r="D17" s="362"/>
      <c r="E17" s="362"/>
      <c r="F17" s="362"/>
      <c r="G17" s="362"/>
      <c r="H17" s="362"/>
      <c r="I17" s="362"/>
      <c r="J17" s="362"/>
      <c r="K17" s="362"/>
      <c r="N17" s="366"/>
      <c r="O17" s="367"/>
    </row>
    <row r="18" spans="1:15" s="4" customFormat="1" ht="14.1" customHeight="1" x14ac:dyDescent="0.2">
      <c r="A18" s="363" t="s">
        <v>319</v>
      </c>
      <c r="B18" s="363"/>
      <c r="C18" s="363"/>
      <c r="D18" s="363"/>
      <c r="E18" s="363"/>
      <c r="F18" s="363"/>
      <c r="G18" s="363"/>
      <c r="H18" s="363"/>
      <c r="I18" s="363"/>
      <c r="J18" s="363"/>
      <c r="K18" s="363"/>
      <c r="N18" s="366"/>
      <c r="O18" s="367"/>
    </row>
    <row r="19" spans="1:15" s="4" customFormat="1" ht="8.1" customHeight="1" x14ac:dyDescent="0.2">
      <c r="A19" s="25"/>
      <c r="B19" s="26"/>
      <c r="C19" s="27"/>
      <c r="D19" s="27"/>
      <c r="E19" s="27"/>
      <c r="F19" s="291"/>
      <c r="G19" s="291"/>
      <c r="H19" s="26"/>
      <c r="I19" s="26"/>
      <c r="J19" s="26"/>
      <c r="K19" s="26"/>
      <c r="N19" s="366"/>
      <c r="O19" s="367"/>
    </row>
    <row r="20" spans="1:15" s="5" customFormat="1" ht="39.950000000000003" customHeight="1" x14ac:dyDescent="0.2">
      <c r="A20" s="351" t="s">
        <v>312</v>
      </c>
      <c r="B20" s="352"/>
      <c r="C20" s="352"/>
      <c r="D20" s="353"/>
      <c r="E20" s="298" t="s">
        <v>284</v>
      </c>
      <c r="F20" s="298" t="s">
        <v>275</v>
      </c>
      <c r="G20" s="298" t="s">
        <v>16</v>
      </c>
      <c r="H20" s="298" t="s">
        <v>313</v>
      </c>
      <c r="I20" s="354" t="s">
        <v>320</v>
      </c>
      <c r="J20" s="355"/>
      <c r="K20" s="298" t="s">
        <v>321</v>
      </c>
      <c r="L20" s="4"/>
      <c r="N20" s="368"/>
      <c r="O20" s="369"/>
    </row>
    <row r="21" spans="1:15" s="5" customFormat="1" ht="12" customHeight="1" x14ac:dyDescent="0.2">
      <c r="A21" s="342" t="s">
        <v>99</v>
      </c>
      <c r="B21" s="343"/>
      <c r="C21" s="343"/>
      <c r="D21" s="344"/>
      <c r="E21" s="31"/>
      <c r="F21" s="31"/>
      <c r="G21" s="31"/>
      <c r="H21" s="31"/>
      <c r="I21" s="356"/>
      <c r="J21" s="357"/>
      <c r="K21" s="31"/>
      <c r="L21" s="4"/>
    </row>
    <row r="22" spans="1:15" s="5" customFormat="1" ht="12" customHeight="1" x14ac:dyDescent="0.2">
      <c r="A22" s="32">
        <v>1</v>
      </c>
      <c r="B22" s="328" t="s">
        <v>10</v>
      </c>
      <c r="C22" s="328"/>
      <c r="D22" s="329"/>
      <c r="E22" s="33"/>
      <c r="F22" s="33"/>
      <c r="G22" s="33"/>
      <c r="H22" s="33"/>
      <c r="I22" s="330">
        <f>G22+H22</f>
        <v>0</v>
      </c>
      <c r="J22" s="331"/>
      <c r="K22" s="300">
        <f>I22-F22</f>
        <v>0</v>
      </c>
      <c r="L22" s="4"/>
    </row>
    <row r="23" spans="1:15" ht="12" customHeight="1" x14ac:dyDescent="0.2">
      <c r="A23" s="32">
        <v>2</v>
      </c>
      <c r="B23" s="370" t="s">
        <v>11</v>
      </c>
      <c r="C23" s="371"/>
      <c r="D23" s="371"/>
      <c r="E23" s="33"/>
      <c r="F23" s="33"/>
      <c r="G23" s="33"/>
      <c r="H23" s="33"/>
      <c r="I23" s="330">
        <f t="shared" ref="I23:I44" si="0">G23+H23</f>
        <v>0</v>
      </c>
      <c r="J23" s="331"/>
      <c r="K23" s="300">
        <f t="shared" ref="K23:K56" si="1">I23-F23</f>
        <v>0</v>
      </c>
      <c r="L23" s="4"/>
    </row>
    <row r="24" spans="1:15" ht="12" customHeight="1" x14ac:dyDescent="0.2">
      <c r="A24" s="32">
        <v>3</v>
      </c>
      <c r="B24" s="345" t="s">
        <v>253</v>
      </c>
      <c r="C24" s="346"/>
      <c r="D24" s="346"/>
      <c r="E24" s="33"/>
      <c r="F24" s="33"/>
      <c r="G24" s="33"/>
      <c r="H24" s="33"/>
      <c r="I24" s="330">
        <f t="shared" si="0"/>
        <v>0</v>
      </c>
      <c r="J24" s="331"/>
      <c r="K24" s="300">
        <f t="shared" si="1"/>
        <v>0</v>
      </c>
      <c r="L24" s="4"/>
    </row>
    <row r="25" spans="1:15" ht="12" customHeight="1" x14ac:dyDescent="0.2">
      <c r="A25" s="32">
        <v>4</v>
      </c>
      <c r="B25" s="345" t="s">
        <v>85</v>
      </c>
      <c r="C25" s="346"/>
      <c r="D25" s="346"/>
      <c r="E25" s="33"/>
      <c r="F25" s="33"/>
      <c r="G25" s="33"/>
      <c r="H25" s="33"/>
      <c r="I25" s="330">
        <f t="shared" si="0"/>
        <v>0</v>
      </c>
      <c r="J25" s="331"/>
      <c r="K25" s="300">
        <f t="shared" si="1"/>
        <v>0</v>
      </c>
      <c r="L25" s="4"/>
    </row>
    <row r="26" spans="1:15" ht="12" customHeight="1" x14ac:dyDescent="0.2">
      <c r="A26" s="32">
        <v>5</v>
      </c>
      <c r="B26" s="345" t="s">
        <v>86</v>
      </c>
      <c r="C26" s="346"/>
      <c r="D26" s="346"/>
      <c r="E26" s="33"/>
      <c r="F26" s="33"/>
      <c r="G26" s="33"/>
      <c r="H26" s="33"/>
      <c r="I26" s="330">
        <f t="shared" si="0"/>
        <v>0</v>
      </c>
      <c r="J26" s="331"/>
      <c r="K26" s="300">
        <f t="shared" si="1"/>
        <v>0</v>
      </c>
      <c r="L26" s="4"/>
    </row>
    <row r="27" spans="1:15" ht="12" customHeight="1" x14ac:dyDescent="0.2">
      <c r="A27" s="32">
        <v>6</v>
      </c>
      <c r="B27" s="345" t="s">
        <v>87</v>
      </c>
      <c r="C27" s="346"/>
      <c r="D27" s="346"/>
      <c r="E27" s="33"/>
      <c r="F27" s="33"/>
      <c r="G27" s="33"/>
      <c r="H27" s="33"/>
      <c r="I27" s="330">
        <f t="shared" si="0"/>
        <v>0</v>
      </c>
      <c r="J27" s="331"/>
      <c r="K27" s="300">
        <f t="shared" si="1"/>
        <v>0</v>
      </c>
      <c r="L27" s="4"/>
    </row>
    <row r="28" spans="1:15" ht="12" customHeight="1" x14ac:dyDescent="0.2">
      <c r="A28" s="32">
        <v>7</v>
      </c>
      <c r="B28" s="345" t="s">
        <v>88</v>
      </c>
      <c r="C28" s="346"/>
      <c r="D28" s="346"/>
      <c r="E28" s="33"/>
      <c r="F28" s="33"/>
      <c r="G28" s="33"/>
      <c r="H28" s="33"/>
      <c r="I28" s="330">
        <f t="shared" si="0"/>
        <v>0</v>
      </c>
      <c r="J28" s="331"/>
      <c r="K28" s="300">
        <f t="shared" si="1"/>
        <v>0</v>
      </c>
      <c r="L28" s="4"/>
      <c r="N28" s="12"/>
      <c r="O28" s="12"/>
    </row>
    <row r="29" spans="1:15" ht="12" customHeight="1" x14ac:dyDescent="0.2">
      <c r="A29" s="32">
        <v>8</v>
      </c>
      <c r="B29" s="345" t="s">
        <v>89</v>
      </c>
      <c r="C29" s="346"/>
      <c r="D29" s="346"/>
      <c r="E29" s="33"/>
      <c r="F29" s="33"/>
      <c r="G29" s="33"/>
      <c r="H29" s="33"/>
      <c r="I29" s="330">
        <f t="shared" si="0"/>
        <v>0</v>
      </c>
      <c r="J29" s="331"/>
      <c r="K29" s="300">
        <f t="shared" si="1"/>
        <v>0</v>
      </c>
      <c r="L29" s="4"/>
      <c r="N29" s="12"/>
      <c r="O29" s="12"/>
    </row>
    <row r="30" spans="1:15" ht="12" customHeight="1" x14ac:dyDescent="0.2">
      <c r="A30" s="32">
        <v>9</v>
      </c>
      <c r="B30" s="349" t="s">
        <v>254</v>
      </c>
      <c r="C30" s="349"/>
      <c r="D30" s="345"/>
      <c r="E30" s="33"/>
      <c r="F30" s="33"/>
      <c r="G30" s="33"/>
      <c r="H30" s="33"/>
      <c r="I30" s="330">
        <f t="shared" si="0"/>
        <v>0</v>
      </c>
      <c r="J30" s="331"/>
      <c r="K30" s="300">
        <f t="shared" si="1"/>
        <v>0</v>
      </c>
      <c r="L30" s="4"/>
      <c r="N30" s="12"/>
      <c r="O30" s="12"/>
    </row>
    <row r="31" spans="1:15" ht="12" customHeight="1" x14ac:dyDescent="0.2">
      <c r="A31" s="32">
        <v>10</v>
      </c>
      <c r="B31" s="349" t="s">
        <v>255</v>
      </c>
      <c r="C31" s="349"/>
      <c r="D31" s="345"/>
      <c r="E31" s="33"/>
      <c r="F31" s="33"/>
      <c r="G31" s="33"/>
      <c r="H31" s="33"/>
      <c r="I31" s="330">
        <f t="shared" si="0"/>
        <v>0</v>
      </c>
      <c r="J31" s="331"/>
      <c r="K31" s="300">
        <f t="shared" si="1"/>
        <v>0</v>
      </c>
      <c r="L31" s="4"/>
      <c r="N31" s="12"/>
      <c r="O31" s="12"/>
    </row>
    <row r="32" spans="1:15" ht="12" customHeight="1" x14ac:dyDescent="0.2">
      <c r="A32" s="32">
        <v>11</v>
      </c>
      <c r="B32" s="345" t="s">
        <v>256</v>
      </c>
      <c r="C32" s="346"/>
      <c r="D32" s="346"/>
      <c r="E32" s="33"/>
      <c r="F32" s="33"/>
      <c r="G32" s="33"/>
      <c r="H32" s="33"/>
      <c r="I32" s="330">
        <f t="shared" si="0"/>
        <v>0</v>
      </c>
      <c r="J32" s="331"/>
      <c r="K32" s="300">
        <f t="shared" si="1"/>
        <v>0</v>
      </c>
      <c r="L32" s="4"/>
      <c r="N32" s="12"/>
      <c r="O32" s="12"/>
    </row>
    <row r="33" spans="1:15" ht="12" customHeight="1" x14ac:dyDescent="0.2">
      <c r="A33" s="32">
        <v>12</v>
      </c>
      <c r="B33" s="345" t="s">
        <v>90</v>
      </c>
      <c r="C33" s="346"/>
      <c r="D33" s="346"/>
      <c r="E33" s="33"/>
      <c r="F33" s="33"/>
      <c r="G33" s="33"/>
      <c r="H33" s="33"/>
      <c r="I33" s="330">
        <f t="shared" si="0"/>
        <v>0</v>
      </c>
      <c r="J33" s="331"/>
      <c r="K33" s="300">
        <f t="shared" si="1"/>
        <v>0</v>
      </c>
      <c r="L33" s="4"/>
      <c r="N33" s="12"/>
      <c r="O33" s="12"/>
    </row>
    <row r="34" spans="1:15" ht="12" customHeight="1" x14ac:dyDescent="0.2">
      <c r="A34" s="32">
        <v>13</v>
      </c>
      <c r="B34" s="345" t="s">
        <v>91</v>
      </c>
      <c r="C34" s="346"/>
      <c r="D34" s="346"/>
      <c r="E34" s="33"/>
      <c r="F34" s="33"/>
      <c r="G34" s="33"/>
      <c r="H34" s="33"/>
      <c r="I34" s="330">
        <f t="shared" si="0"/>
        <v>0</v>
      </c>
      <c r="J34" s="331"/>
      <c r="K34" s="300">
        <f t="shared" si="1"/>
        <v>0</v>
      </c>
      <c r="L34" s="4"/>
      <c r="N34" s="12"/>
      <c r="O34" s="12"/>
    </row>
    <row r="35" spans="1:15" ht="12" customHeight="1" x14ac:dyDescent="0.2">
      <c r="A35" s="32">
        <v>14</v>
      </c>
      <c r="B35" s="345" t="s">
        <v>271</v>
      </c>
      <c r="C35" s="346"/>
      <c r="D35" s="346"/>
      <c r="E35" s="33"/>
      <c r="F35" s="33"/>
      <c r="G35" s="33"/>
      <c r="H35" s="33"/>
      <c r="I35" s="330">
        <f t="shared" si="0"/>
        <v>0</v>
      </c>
      <c r="J35" s="331"/>
      <c r="K35" s="300">
        <f t="shared" si="1"/>
        <v>0</v>
      </c>
      <c r="L35" s="4"/>
      <c r="N35" s="12"/>
      <c r="O35" s="12"/>
    </row>
    <row r="36" spans="1:15" ht="12" customHeight="1" x14ac:dyDescent="0.2">
      <c r="A36" s="32">
        <v>15</v>
      </c>
      <c r="B36" s="345" t="s">
        <v>270</v>
      </c>
      <c r="C36" s="346"/>
      <c r="D36" s="346"/>
      <c r="E36" s="33"/>
      <c r="F36" s="33"/>
      <c r="G36" s="33"/>
      <c r="H36" s="33"/>
      <c r="I36" s="330">
        <f t="shared" si="0"/>
        <v>0</v>
      </c>
      <c r="J36" s="331"/>
      <c r="K36" s="300">
        <f t="shared" si="1"/>
        <v>0</v>
      </c>
      <c r="L36" s="4"/>
      <c r="N36" s="12"/>
      <c r="O36" s="12"/>
    </row>
    <row r="37" spans="1:15" ht="12" customHeight="1" x14ac:dyDescent="0.2">
      <c r="A37" s="32">
        <v>16</v>
      </c>
      <c r="B37" s="345" t="s">
        <v>257</v>
      </c>
      <c r="C37" s="346"/>
      <c r="D37" s="346"/>
      <c r="E37" s="33"/>
      <c r="F37" s="33"/>
      <c r="G37" s="33"/>
      <c r="H37" s="33"/>
      <c r="I37" s="330">
        <f t="shared" si="0"/>
        <v>0</v>
      </c>
      <c r="J37" s="331"/>
      <c r="K37" s="300">
        <f t="shared" si="1"/>
        <v>0</v>
      </c>
      <c r="L37" s="4"/>
      <c r="N37" s="12"/>
      <c r="O37" s="12"/>
    </row>
    <row r="38" spans="1:15" ht="12" customHeight="1" x14ac:dyDescent="0.2">
      <c r="A38" s="32">
        <v>17</v>
      </c>
      <c r="B38" s="345" t="s">
        <v>12</v>
      </c>
      <c r="C38" s="346"/>
      <c r="D38" s="346"/>
      <c r="E38" s="33"/>
      <c r="F38" s="33"/>
      <c r="G38" s="33"/>
      <c r="H38" s="33"/>
      <c r="I38" s="330">
        <f t="shared" si="0"/>
        <v>0</v>
      </c>
      <c r="J38" s="331"/>
      <c r="K38" s="300">
        <f t="shared" si="1"/>
        <v>0</v>
      </c>
      <c r="L38" s="4"/>
      <c r="N38" s="12"/>
      <c r="O38" s="12"/>
    </row>
    <row r="39" spans="1:15" ht="12" customHeight="1" x14ac:dyDescent="0.2">
      <c r="A39" s="32">
        <v>18</v>
      </c>
      <c r="B39" s="345" t="s">
        <v>340</v>
      </c>
      <c r="C39" s="346"/>
      <c r="D39" s="346"/>
      <c r="E39" s="33"/>
      <c r="F39" s="33"/>
      <c r="G39" s="33"/>
      <c r="H39" s="33"/>
      <c r="I39" s="330">
        <f t="shared" si="0"/>
        <v>0</v>
      </c>
      <c r="J39" s="331"/>
      <c r="K39" s="300">
        <f t="shared" si="1"/>
        <v>0</v>
      </c>
      <c r="L39" s="4"/>
      <c r="N39" s="12"/>
      <c r="O39" s="12"/>
    </row>
    <row r="40" spans="1:15" ht="12" customHeight="1" x14ac:dyDescent="0.2">
      <c r="A40" s="32">
        <v>19</v>
      </c>
      <c r="B40" s="345" t="s">
        <v>341</v>
      </c>
      <c r="C40" s="346"/>
      <c r="D40" s="346"/>
      <c r="E40" s="33"/>
      <c r="F40" s="33"/>
      <c r="G40" s="33"/>
      <c r="H40" s="33"/>
      <c r="I40" s="330">
        <f t="shared" si="0"/>
        <v>0</v>
      </c>
      <c r="J40" s="331"/>
      <c r="K40" s="300">
        <f t="shared" si="1"/>
        <v>0</v>
      </c>
      <c r="L40" s="4"/>
      <c r="N40" s="12"/>
      <c r="O40" s="12"/>
    </row>
    <row r="41" spans="1:15" ht="12" customHeight="1" x14ac:dyDescent="0.2">
      <c r="A41" s="32">
        <v>20</v>
      </c>
      <c r="B41" s="345" t="s">
        <v>13</v>
      </c>
      <c r="C41" s="346"/>
      <c r="D41" s="346"/>
      <c r="E41" s="33"/>
      <c r="F41" s="33"/>
      <c r="G41" s="33"/>
      <c r="H41" s="33"/>
      <c r="I41" s="330">
        <f t="shared" si="0"/>
        <v>0</v>
      </c>
      <c r="J41" s="331"/>
      <c r="K41" s="300">
        <f t="shared" si="1"/>
        <v>0</v>
      </c>
      <c r="L41" s="4"/>
    </row>
    <row r="42" spans="1:15" ht="12" customHeight="1" x14ac:dyDescent="0.2">
      <c r="A42" s="32">
        <v>21</v>
      </c>
      <c r="B42" s="345" t="s">
        <v>93</v>
      </c>
      <c r="C42" s="346"/>
      <c r="D42" s="346"/>
      <c r="E42" s="33"/>
      <c r="F42" s="33"/>
      <c r="G42" s="33"/>
      <c r="H42" s="33"/>
      <c r="I42" s="330">
        <f t="shared" si="0"/>
        <v>0</v>
      </c>
      <c r="J42" s="331"/>
      <c r="K42" s="300">
        <f t="shared" si="1"/>
        <v>0</v>
      </c>
      <c r="L42" s="4"/>
    </row>
    <row r="43" spans="1:15" ht="12" customHeight="1" x14ac:dyDescent="0.2">
      <c r="A43" s="32">
        <v>22</v>
      </c>
      <c r="B43" s="345" t="s">
        <v>92</v>
      </c>
      <c r="C43" s="346"/>
      <c r="D43" s="346"/>
      <c r="E43" s="33"/>
      <c r="F43" s="33"/>
      <c r="G43" s="33"/>
      <c r="H43" s="33"/>
      <c r="I43" s="330">
        <f t="shared" si="0"/>
        <v>0</v>
      </c>
      <c r="J43" s="331"/>
      <c r="K43" s="300">
        <f t="shared" si="1"/>
        <v>0</v>
      </c>
      <c r="L43" s="4"/>
    </row>
    <row r="44" spans="1:15" ht="12" customHeight="1" x14ac:dyDescent="0.2">
      <c r="A44" s="32">
        <v>23</v>
      </c>
      <c r="B44" s="345" t="s">
        <v>258</v>
      </c>
      <c r="C44" s="346"/>
      <c r="D44" s="346"/>
      <c r="E44" s="33"/>
      <c r="F44" s="33"/>
      <c r="G44" s="33"/>
      <c r="H44" s="33"/>
      <c r="I44" s="330">
        <f t="shared" si="0"/>
        <v>0</v>
      </c>
      <c r="J44" s="331"/>
      <c r="K44" s="300">
        <f t="shared" si="1"/>
        <v>0</v>
      </c>
      <c r="L44" s="4"/>
    </row>
    <row r="45" spans="1:15" ht="12" customHeight="1" x14ac:dyDescent="0.2">
      <c r="A45" s="32">
        <v>24</v>
      </c>
      <c r="B45" s="345" t="s">
        <v>259</v>
      </c>
      <c r="C45" s="346"/>
      <c r="D45" s="346"/>
      <c r="E45" s="33"/>
      <c r="F45" s="33"/>
      <c r="G45" s="33"/>
      <c r="H45" s="33"/>
      <c r="I45" s="330">
        <f>G45+H45</f>
        <v>0</v>
      </c>
      <c r="J45" s="331"/>
      <c r="K45" s="300">
        <f t="shared" si="1"/>
        <v>0</v>
      </c>
      <c r="L45" s="4"/>
    </row>
    <row r="46" spans="1:15" ht="12" customHeight="1" x14ac:dyDescent="0.2">
      <c r="A46" s="32">
        <v>25</v>
      </c>
      <c r="B46" s="345" t="s">
        <v>94</v>
      </c>
      <c r="C46" s="346"/>
      <c r="D46" s="346"/>
      <c r="E46" s="33"/>
      <c r="F46" s="33"/>
      <c r="G46" s="33"/>
      <c r="H46" s="33"/>
      <c r="I46" s="330">
        <f t="shared" ref="I46:I56" si="2">G46+H46</f>
        <v>0</v>
      </c>
      <c r="J46" s="331"/>
      <c r="K46" s="300">
        <f t="shared" si="1"/>
        <v>0</v>
      </c>
      <c r="L46" s="4"/>
    </row>
    <row r="47" spans="1:15" ht="12" customHeight="1" x14ac:dyDescent="0.2">
      <c r="A47" s="32">
        <v>26</v>
      </c>
      <c r="B47" s="345" t="s">
        <v>95</v>
      </c>
      <c r="C47" s="346"/>
      <c r="D47" s="346"/>
      <c r="E47" s="33"/>
      <c r="F47" s="33"/>
      <c r="G47" s="33"/>
      <c r="H47" s="33"/>
      <c r="I47" s="330">
        <f t="shared" si="2"/>
        <v>0</v>
      </c>
      <c r="J47" s="331"/>
      <c r="K47" s="300">
        <f t="shared" si="1"/>
        <v>0</v>
      </c>
      <c r="L47" s="4"/>
    </row>
    <row r="48" spans="1:15" ht="12" customHeight="1" x14ac:dyDescent="0.2">
      <c r="A48" s="32">
        <v>27</v>
      </c>
      <c r="B48" s="345" t="s">
        <v>15</v>
      </c>
      <c r="C48" s="346"/>
      <c r="D48" s="346"/>
      <c r="E48" s="33"/>
      <c r="F48" s="33"/>
      <c r="G48" s="33"/>
      <c r="H48" s="33"/>
      <c r="I48" s="330">
        <f t="shared" si="2"/>
        <v>0</v>
      </c>
      <c r="J48" s="331"/>
      <c r="K48" s="300">
        <f t="shared" si="1"/>
        <v>0</v>
      </c>
      <c r="L48" s="4"/>
    </row>
    <row r="49" spans="1:12" ht="12" customHeight="1" x14ac:dyDescent="0.2">
      <c r="A49" s="32">
        <v>28</v>
      </c>
      <c r="B49" s="345" t="s">
        <v>96</v>
      </c>
      <c r="C49" s="346"/>
      <c r="D49" s="346"/>
      <c r="E49" s="33"/>
      <c r="F49" s="33"/>
      <c r="G49" s="33"/>
      <c r="H49" s="33"/>
      <c r="I49" s="330">
        <f t="shared" si="2"/>
        <v>0</v>
      </c>
      <c r="J49" s="331"/>
      <c r="K49" s="300">
        <f t="shared" si="1"/>
        <v>0</v>
      </c>
      <c r="L49" s="4"/>
    </row>
    <row r="50" spans="1:12" ht="12" customHeight="1" x14ac:dyDescent="0.2">
      <c r="A50" s="32">
        <v>29</v>
      </c>
      <c r="B50" s="349" t="s">
        <v>14</v>
      </c>
      <c r="C50" s="349"/>
      <c r="D50" s="345"/>
      <c r="E50" s="33"/>
      <c r="F50" s="33"/>
      <c r="G50" s="33"/>
      <c r="H50" s="33"/>
      <c r="I50" s="330">
        <f t="shared" si="2"/>
        <v>0</v>
      </c>
      <c r="J50" s="331"/>
      <c r="K50" s="300">
        <f t="shared" si="1"/>
        <v>0</v>
      </c>
      <c r="L50" s="4"/>
    </row>
    <row r="51" spans="1:12" ht="12" customHeight="1" x14ac:dyDescent="0.2">
      <c r="A51" s="32">
        <v>30</v>
      </c>
      <c r="B51" s="349" t="s">
        <v>97</v>
      </c>
      <c r="C51" s="349"/>
      <c r="D51" s="345"/>
      <c r="E51" s="33"/>
      <c r="F51" s="33"/>
      <c r="G51" s="33"/>
      <c r="H51" s="33"/>
      <c r="I51" s="330">
        <f t="shared" si="2"/>
        <v>0</v>
      </c>
      <c r="J51" s="331"/>
      <c r="K51" s="300">
        <f t="shared" si="1"/>
        <v>0</v>
      </c>
      <c r="L51" s="4"/>
    </row>
    <row r="52" spans="1:12" ht="12" customHeight="1" x14ac:dyDescent="0.2">
      <c r="A52" s="32">
        <v>31</v>
      </c>
      <c r="B52" s="349" t="s">
        <v>98</v>
      </c>
      <c r="C52" s="349"/>
      <c r="D52" s="345"/>
      <c r="E52" s="33"/>
      <c r="F52" s="33"/>
      <c r="G52" s="33"/>
      <c r="H52" s="33"/>
      <c r="I52" s="330">
        <f t="shared" si="2"/>
        <v>0</v>
      </c>
      <c r="J52" s="331"/>
      <c r="K52" s="300">
        <f>I52-F52</f>
        <v>0</v>
      </c>
      <c r="L52" s="4"/>
    </row>
    <row r="53" spans="1:12" ht="12" customHeight="1" x14ac:dyDescent="0.2">
      <c r="A53" s="32">
        <v>32</v>
      </c>
      <c r="B53" s="349" t="s">
        <v>266</v>
      </c>
      <c r="C53" s="349"/>
      <c r="D53" s="345"/>
      <c r="E53" s="33"/>
      <c r="F53" s="33"/>
      <c r="G53" s="33"/>
      <c r="H53" s="33"/>
      <c r="I53" s="330">
        <f t="shared" si="2"/>
        <v>0</v>
      </c>
      <c r="J53" s="331"/>
      <c r="K53" s="300">
        <f t="shared" si="1"/>
        <v>0</v>
      </c>
      <c r="L53" s="4"/>
    </row>
    <row r="54" spans="1:12" ht="12" customHeight="1" x14ac:dyDescent="0.2">
      <c r="A54" s="32">
        <v>33</v>
      </c>
      <c r="B54" s="349" t="s">
        <v>267</v>
      </c>
      <c r="C54" s="349"/>
      <c r="D54" s="345"/>
      <c r="E54" s="33"/>
      <c r="F54" s="33"/>
      <c r="G54" s="33"/>
      <c r="H54" s="33"/>
      <c r="I54" s="330">
        <f t="shared" si="2"/>
        <v>0</v>
      </c>
      <c r="J54" s="331"/>
      <c r="K54" s="300">
        <f t="shared" si="1"/>
        <v>0</v>
      </c>
      <c r="L54" s="4"/>
    </row>
    <row r="55" spans="1:12" ht="12" customHeight="1" x14ac:dyDescent="0.2">
      <c r="A55" s="32">
        <v>34</v>
      </c>
      <c r="B55" s="35" t="s">
        <v>260</v>
      </c>
      <c r="C55" s="335" t="s">
        <v>215</v>
      </c>
      <c r="D55" s="336"/>
      <c r="E55" s="33"/>
      <c r="F55" s="33"/>
      <c r="G55" s="33"/>
      <c r="H55" s="33"/>
      <c r="I55" s="330">
        <f t="shared" si="2"/>
        <v>0</v>
      </c>
      <c r="J55" s="331"/>
      <c r="K55" s="300">
        <f t="shared" si="1"/>
        <v>0</v>
      </c>
      <c r="L55" s="4"/>
    </row>
    <row r="56" spans="1:12" s="4" customFormat="1" ht="12" customHeight="1" x14ac:dyDescent="0.2">
      <c r="A56" s="32">
        <v>35</v>
      </c>
      <c r="B56" s="35" t="s">
        <v>260</v>
      </c>
      <c r="C56" s="335" t="s">
        <v>215</v>
      </c>
      <c r="D56" s="336"/>
      <c r="E56" s="33"/>
      <c r="F56" s="33"/>
      <c r="G56" s="33"/>
      <c r="H56" s="33"/>
      <c r="I56" s="330">
        <f t="shared" si="2"/>
        <v>0</v>
      </c>
      <c r="J56" s="331"/>
      <c r="K56" s="300">
        <f t="shared" si="1"/>
        <v>0</v>
      </c>
    </row>
    <row r="57" spans="1:12" s="4" customFormat="1" ht="12" customHeight="1" x14ac:dyDescent="0.2">
      <c r="A57" s="337" t="s">
        <v>26</v>
      </c>
      <c r="B57" s="338"/>
      <c r="C57" s="338"/>
      <c r="D57" s="339"/>
      <c r="E57" s="36">
        <f>SUBTOTAL(9,E22:E56)</f>
        <v>0</v>
      </c>
      <c r="F57" s="36">
        <f>SUBTOTAL(9,F22:F56)</f>
        <v>0</v>
      </c>
      <c r="G57" s="36">
        <f t="shared" ref="G57" si="3">SUBTOTAL(9,G22:G56)</f>
        <v>0</v>
      </c>
      <c r="H57" s="36">
        <f>SUBTOTAL(9,H22:H56)</f>
        <v>0</v>
      </c>
      <c r="I57" s="340">
        <f>SUBTOTAL(9,I22:J56)</f>
        <v>0</v>
      </c>
      <c r="J57" s="341"/>
      <c r="K57" s="36">
        <f>SUBTOTAL(9,K22:K56)</f>
        <v>0</v>
      </c>
    </row>
    <row r="58" spans="1:12" s="4" customFormat="1" ht="6" customHeight="1" x14ac:dyDescent="0.2">
      <c r="A58" s="351"/>
      <c r="B58" s="352"/>
      <c r="C58" s="352"/>
      <c r="D58" s="352"/>
      <c r="E58" s="352"/>
      <c r="F58" s="352"/>
      <c r="G58" s="352"/>
      <c r="H58" s="352"/>
      <c r="I58" s="352"/>
      <c r="J58" s="352"/>
      <c r="K58" s="352"/>
    </row>
    <row r="59" spans="1:12" s="4" customFormat="1" ht="12" customHeight="1" x14ac:dyDescent="0.2">
      <c r="A59" s="342" t="s">
        <v>100</v>
      </c>
      <c r="B59" s="343"/>
      <c r="C59" s="343"/>
      <c r="D59" s="344"/>
      <c r="E59" s="37"/>
      <c r="F59" s="37"/>
      <c r="G59" s="37"/>
      <c r="H59" s="38"/>
      <c r="I59" s="347"/>
      <c r="J59" s="348"/>
      <c r="K59" s="39"/>
    </row>
    <row r="60" spans="1:12" s="4" customFormat="1" ht="12" customHeight="1" x14ac:dyDescent="0.2">
      <c r="A60" s="40">
        <v>36</v>
      </c>
      <c r="B60" s="328" t="s">
        <v>332</v>
      </c>
      <c r="C60" s="328"/>
      <c r="D60" s="329"/>
      <c r="E60" s="33"/>
      <c r="F60" s="33"/>
      <c r="G60" s="33"/>
      <c r="H60" s="33"/>
      <c r="I60" s="330">
        <f>G60+H60</f>
        <v>0</v>
      </c>
      <c r="J60" s="331"/>
      <c r="K60" s="300">
        <f>I60-F60</f>
        <v>0</v>
      </c>
    </row>
    <row r="61" spans="1:12" s="4" customFormat="1" ht="12" customHeight="1" x14ac:dyDescent="0.2">
      <c r="A61" s="40">
        <v>37</v>
      </c>
      <c r="B61" s="328" t="s">
        <v>101</v>
      </c>
      <c r="C61" s="328"/>
      <c r="D61" s="329"/>
      <c r="E61" s="33"/>
      <c r="F61" s="33"/>
      <c r="G61" s="33"/>
      <c r="H61" s="33"/>
      <c r="I61" s="330">
        <f t="shared" ref="I61:I71" si="4">G61+H61</f>
        <v>0</v>
      </c>
      <c r="J61" s="331"/>
      <c r="K61" s="300">
        <f t="shared" ref="K61:K71" si="5">I61-F61</f>
        <v>0</v>
      </c>
    </row>
    <row r="62" spans="1:12" s="4" customFormat="1" ht="12" customHeight="1" x14ac:dyDescent="0.2">
      <c r="A62" s="40">
        <v>38</v>
      </c>
      <c r="B62" s="328" t="s">
        <v>102</v>
      </c>
      <c r="C62" s="328"/>
      <c r="D62" s="329"/>
      <c r="E62" s="33"/>
      <c r="F62" s="33"/>
      <c r="G62" s="33"/>
      <c r="H62" s="33"/>
      <c r="I62" s="330">
        <f t="shared" si="4"/>
        <v>0</v>
      </c>
      <c r="J62" s="331"/>
      <c r="K62" s="300">
        <f t="shared" si="5"/>
        <v>0</v>
      </c>
    </row>
    <row r="63" spans="1:12" s="4" customFormat="1" ht="12" customHeight="1" x14ac:dyDescent="0.2">
      <c r="A63" s="40">
        <v>39</v>
      </c>
      <c r="B63" s="328" t="s">
        <v>103</v>
      </c>
      <c r="C63" s="328"/>
      <c r="D63" s="329"/>
      <c r="E63" s="33"/>
      <c r="F63" s="33"/>
      <c r="G63" s="33"/>
      <c r="H63" s="33"/>
      <c r="I63" s="330">
        <f t="shared" si="4"/>
        <v>0</v>
      </c>
      <c r="J63" s="331"/>
      <c r="K63" s="300">
        <f t="shared" si="5"/>
        <v>0</v>
      </c>
    </row>
    <row r="64" spans="1:12" s="4" customFormat="1" ht="12" customHeight="1" x14ac:dyDescent="0.2">
      <c r="A64" s="40">
        <v>40</v>
      </c>
      <c r="B64" s="328" t="s">
        <v>24</v>
      </c>
      <c r="C64" s="328"/>
      <c r="D64" s="329"/>
      <c r="E64" s="33"/>
      <c r="F64" s="33"/>
      <c r="G64" s="33"/>
      <c r="H64" s="33"/>
      <c r="I64" s="330">
        <f t="shared" si="4"/>
        <v>0</v>
      </c>
      <c r="J64" s="331"/>
      <c r="K64" s="300">
        <f t="shared" si="5"/>
        <v>0</v>
      </c>
    </row>
    <row r="65" spans="1:11" s="4" customFormat="1" ht="12" customHeight="1" x14ac:dyDescent="0.2">
      <c r="A65" s="40">
        <v>41</v>
      </c>
      <c r="B65" s="328" t="s">
        <v>262</v>
      </c>
      <c r="C65" s="328"/>
      <c r="D65" s="329"/>
      <c r="E65" s="33"/>
      <c r="F65" s="33"/>
      <c r="G65" s="33"/>
      <c r="H65" s="33"/>
      <c r="I65" s="330">
        <f t="shared" si="4"/>
        <v>0</v>
      </c>
      <c r="J65" s="331"/>
      <c r="K65" s="300">
        <f t="shared" si="5"/>
        <v>0</v>
      </c>
    </row>
    <row r="66" spans="1:11" s="4" customFormat="1" ht="12" customHeight="1" x14ac:dyDescent="0.2">
      <c r="A66" s="40">
        <v>42</v>
      </c>
      <c r="B66" s="328" t="s">
        <v>263</v>
      </c>
      <c r="C66" s="328"/>
      <c r="D66" s="329"/>
      <c r="E66" s="33"/>
      <c r="F66" s="33"/>
      <c r="G66" s="33"/>
      <c r="H66" s="33"/>
      <c r="I66" s="330">
        <f t="shared" si="4"/>
        <v>0</v>
      </c>
      <c r="J66" s="331"/>
      <c r="K66" s="300">
        <f t="shared" si="5"/>
        <v>0</v>
      </c>
    </row>
    <row r="67" spans="1:11" s="4" customFormat="1" ht="12" customHeight="1" x14ac:dyDescent="0.2">
      <c r="A67" s="40">
        <v>43</v>
      </c>
      <c r="B67" s="328" t="s">
        <v>104</v>
      </c>
      <c r="C67" s="328"/>
      <c r="D67" s="329"/>
      <c r="E67" s="33"/>
      <c r="F67" s="33"/>
      <c r="G67" s="33"/>
      <c r="H67" s="33"/>
      <c r="I67" s="330">
        <f t="shared" si="4"/>
        <v>0</v>
      </c>
      <c r="J67" s="331"/>
      <c r="K67" s="300">
        <f t="shared" si="5"/>
        <v>0</v>
      </c>
    </row>
    <row r="68" spans="1:11" s="4" customFormat="1" ht="12" customHeight="1" x14ac:dyDescent="0.2">
      <c r="A68" s="40">
        <v>44</v>
      </c>
      <c r="B68" s="328" t="s">
        <v>342</v>
      </c>
      <c r="C68" s="328"/>
      <c r="D68" s="329"/>
      <c r="E68" s="33"/>
      <c r="F68" s="33"/>
      <c r="G68" s="33"/>
      <c r="H68" s="33"/>
      <c r="I68" s="330">
        <f t="shared" si="4"/>
        <v>0</v>
      </c>
      <c r="J68" s="331"/>
      <c r="K68" s="300">
        <f t="shared" si="5"/>
        <v>0</v>
      </c>
    </row>
    <row r="69" spans="1:11" s="4" customFormat="1" ht="12" customHeight="1" x14ac:dyDescent="0.2">
      <c r="A69" s="40">
        <v>45</v>
      </c>
      <c r="B69" s="328" t="s">
        <v>343</v>
      </c>
      <c r="C69" s="328"/>
      <c r="D69" s="329"/>
      <c r="E69" s="33"/>
      <c r="F69" s="33"/>
      <c r="G69" s="33"/>
      <c r="H69" s="33"/>
      <c r="I69" s="330">
        <f t="shared" si="4"/>
        <v>0</v>
      </c>
      <c r="J69" s="331"/>
      <c r="K69" s="300">
        <f t="shared" si="5"/>
        <v>0</v>
      </c>
    </row>
    <row r="70" spans="1:11" s="4" customFormat="1" ht="12" customHeight="1" x14ac:dyDescent="0.2">
      <c r="A70" s="40">
        <v>46</v>
      </c>
      <c r="B70" s="607" t="s">
        <v>344</v>
      </c>
      <c r="C70" s="607"/>
      <c r="D70" s="370"/>
      <c r="E70" s="33"/>
      <c r="F70" s="33"/>
      <c r="G70" s="33"/>
      <c r="H70" s="33"/>
      <c r="I70" s="330">
        <f t="shared" si="4"/>
        <v>0</v>
      </c>
      <c r="J70" s="331"/>
      <c r="K70" s="300">
        <f t="shared" si="5"/>
        <v>0</v>
      </c>
    </row>
    <row r="71" spans="1:11" s="4" customFormat="1" ht="12" customHeight="1" x14ac:dyDescent="0.2">
      <c r="A71" s="40">
        <v>47</v>
      </c>
      <c r="B71" s="260" t="s">
        <v>260</v>
      </c>
      <c r="C71" s="335" t="s">
        <v>215</v>
      </c>
      <c r="D71" s="336"/>
      <c r="E71" s="33"/>
      <c r="F71" s="33"/>
      <c r="G71" s="33"/>
      <c r="H71" s="33"/>
      <c r="I71" s="330">
        <f t="shared" si="4"/>
        <v>0</v>
      </c>
      <c r="J71" s="331"/>
      <c r="K71" s="300">
        <f t="shared" si="5"/>
        <v>0</v>
      </c>
    </row>
    <row r="72" spans="1:11" s="4" customFormat="1" ht="16.5" customHeight="1" x14ac:dyDescent="0.2">
      <c r="A72" s="337" t="s">
        <v>25</v>
      </c>
      <c r="B72" s="338"/>
      <c r="C72" s="338"/>
      <c r="D72" s="339"/>
      <c r="E72" s="36">
        <f>SUBTOTAL(9,E60:E71)</f>
        <v>0</v>
      </c>
      <c r="F72" s="36">
        <f t="shared" ref="F72:H72" si="6">SUBTOTAL(9,F60:F71)</f>
        <v>0</v>
      </c>
      <c r="G72" s="36">
        <f t="shared" si="6"/>
        <v>0</v>
      </c>
      <c r="H72" s="36">
        <f t="shared" si="6"/>
        <v>0</v>
      </c>
      <c r="I72" s="340">
        <f>SUBTOTAL(9,I60:J71)</f>
        <v>0</v>
      </c>
      <c r="J72" s="341"/>
      <c r="K72" s="36">
        <f>SUBTOTAL(9,K60:K71)</f>
        <v>0</v>
      </c>
    </row>
    <row r="73" spans="1:11" s="4" customFormat="1" ht="17.25" customHeight="1" x14ac:dyDescent="0.2">
      <c r="A73" s="332" t="s">
        <v>23</v>
      </c>
      <c r="B73" s="333"/>
      <c r="C73" s="333"/>
      <c r="D73" s="334"/>
      <c r="E73" s="41">
        <f>SUBTOTAL(9,E22:E72)</f>
        <v>0</v>
      </c>
      <c r="F73" s="41">
        <f t="shared" ref="F73:H73" si="7">SUBTOTAL(9,F22:F72)</f>
        <v>0</v>
      </c>
      <c r="G73" s="41">
        <f t="shared" si="7"/>
        <v>0</v>
      </c>
      <c r="H73" s="41">
        <f t="shared" si="7"/>
        <v>0</v>
      </c>
      <c r="I73" s="326">
        <f>ROUND((SUBTOTAL(9,I22:J72)),2)</f>
        <v>0</v>
      </c>
      <c r="J73" s="327"/>
      <c r="K73" s="41">
        <f>SUBTOTAL(9,K22:K72)</f>
        <v>0</v>
      </c>
    </row>
    <row r="74" spans="1:11" s="4" customFormat="1" ht="12" customHeight="1" x14ac:dyDescent="0.2">
      <c r="A74" s="6"/>
    </row>
    <row r="75" spans="1:11" s="4" customFormat="1" ht="12" customHeight="1" x14ac:dyDescent="0.2">
      <c r="A75" s="6"/>
    </row>
    <row r="76" spans="1:11" s="4" customFormat="1" ht="12" customHeight="1" x14ac:dyDescent="0.2">
      <c r="A76" s="6"/>
    </row>
    <row r="77" spans="1:11" s="4" customFormat="1" ht="12" customHeight="1" x14ac:dyDescent="0.2">
      <c r="A77" s="6"/>
    </row>
    <row r="78" spans="1:11" s="4" customFormat="1" ht="12" customHeight="1" x14ac:dyDescent="0.2">
      <c r="A78" s="6"/>
    </row>
    <row r="79" spans="1:11" s="4" customFormat="1" ht="12" customHeight="1" x14ac:dyDescent="0.2">
      <c r="A79" s="6"/>
    </row>
    <row r="80" spans="1:11" s="4" customFormat="1" ht="12" customHeight="1" x14ac:dyDescent="0.2">
      <c r="A80" s="6"/>
    </row>
    <row r="81" spans="2:12" ht="12" customHeight="1" x14ac:dyDescent="0.2">
      <c r="B81" s="4"/>
      <c r="C81" s="4"/>
      <c r="D81" s="4"/>
      <c r="E81" s="4"/>
      <c r="F81" s="4"/>
      <c r="G81" s="4"/>
      <c r="H81" s="4"/>
      <c r="I81" s="4"/>
      <c r="J81" s="4"/>
      <c r="K81" s="4"/>
      <c r="L81" s="4"/>
    </row>
    <row r="82" spans="2:12" ht="12" customHeight="1" x14ac:dyDescent="0.2"/>
    <row r="83" spans="2:12" ht="12" customHeight="1" x14ac:dyDescent="0.2"/>
    <row r="84" spans="2:12" ht="12" customHeight="1" x14ac:dyDescent="0.2"/>
    <row r="85" spans="2:12" ht="12" customHeight="1" x14ac:dyDescent="0.2"/>
    <row r="86" spans="2:12" ht="12" customHeight="1" x14ac:dyDescent="0.2"/>
    <row r="87" spans="2:12" ht="12" customHeight="1" x14ac:dyDescent="0.2"/>
    <row r="88" spans="2:12" ht="12" customHeight="1" x14ac:dyDescent="0.2"/>
    <row r="89" spans="2:12" ht="12" customHeight="1" x14ac:dyDescent="0.2"/>
    <row r="90" spans="2:12" ht="12" customHeight="1" x14ac:dyDescent="0.2"/>
    <row r="91" spans="2:12" ht="12" customHeight="1" x14ac:dyDescent="0.2"/>
    <row r="92" spans="2:12" ht="12" customHeight="1" x14ac:dyDescent="0.2"/>
    <row r="93" spans="2:12" ht="12" customHeight="1" x14ac:dyDescent="0.2"/>
    <row r="94" spans="2:12" ht="12" customHeight="1" x14ac:dyDescent="0.2"/>
    <row r="95" spans="2:12" ht="12" customHeight="1" x14ac:dyDescent="0.2"/>
    <row r="96" spans="2:12"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sheetData>
  <sheetProtection algorithmName="SHA-512" hashValue="TUPeJj0HKkMuocZxLx5wqqwEVLRRMy8Z1j2LuE2k3HJbSGnOEWsPg4ExSJPDEkLEVEN/xnAKCsEO1HJRvf3Gdw==" saltValue="Ss/UMg652PbNk5UHKsQqKg==" spinCount="100000" sheet="1" objects="1" scenarios="1"/>
  <mergeCells count="129">
    <mergeCell ref="G9:K9"/>
    <mergeCell ref="G8:K8"/>
    <mergeCell ref="G6:K6"/>
    <mergeCell ref="G7:K7"/>
    <mergeCell ref="A1:K1"/>
    <mergeCell ref="A2:K2"/>
    <mergeCell ref="A3:K3"/>
    <mergeCell ref="A4:K4"/>
    <mergeCell ref="A5:K5"/>
    <mergeCell ref="A12:G12"/>
    <mergeCell ref="C13:K13"/>
    <mergeCell ref="A14:K14"/>
    <mergeCell ref="A15:K15"/>
    <mergeCell ref="A17:K17"/>
    <mergeCell ref="A58:K58"/>
    <mergeCell ref="A18:K18"/>
    <mergeCell ref="N2:O20"/>
    <mergeCell ref="B9:D9"/>
    <mergeCell ref="B53:D53"/>
    <mergeCell ref="B54:D54"/>
    <mergeCell ref="I53:J53"/>
    <mergeCell ref="I54:J54"/>
    <mergeCell ref="B31:D31"/>
    <mergeCell ref="B33:D33"/>
    <mergeCell ref="B34:D34"/>
    <mergeCell ref="B35:D35"/>
    <mergeCell ref="B37:D37"/>
    <mergeCell ref="I28:J28"/>
    <mergeCell ref="I29:J29"/>
    <mergeCell ref="I30:J30"/>
    <mergeCell ref="B23:D23"/>
    <mergeCell ref="B24:D24"/>
    <mergeCell ref="G10:K10"/>
    <mergeCell ref="I26:J26"/>
    <mergeCell ref="I27:J27"/>
    <mergeCell ref="B26:D26"/>
    <mergeCell ref="B29:D29"/>
    <mergeCell ref="B30:D30"/>
    <mergeCell ref="B6:D6"/>
    <mergeCell ref="B7:D7"/>
    <mergeCell ref="B8:D8"/>
    <mergeCell ref="B32:D32"/>
    <mergeCell ref="B27:D27"/>
    <mergeCell ref="B28:D28"/>
    <mergeCell ref="I31:J31"/>
    <mergeCell ref="I32:J32"/>
    <mergeCell ref="B25:D25"/>
    <mergeCell ref="B22:D22"/>
    <mergeCell ref="A20:D20"/>
    <mergeCell ref="A21:D21"/>
    <mergeCell ref="I20:J20"/>
    <mergeCell ref="I21:J21"/>
    <mergeCell ref="I22:J22"/>
    <mergeCell ref="I23:J23"/>
    <mergeCell ref="I24:J24"/>
    <mergeCell ref="I25:J25"/>
    <mergeCell ref="H12:K12"/>
    <mergeCell ref="B38:D38"/>
    <mergeCell ref="B39:D39"/>
    <mergeCell ref="B41:D41"/>
    <mergeCell ref="B44:D44"/>
    <mergeCell ref="B45:D45"/>
    <mergeCell ref="B42:D42"/>
    <mergeCell ref="B43:D43"/>
    <mergeCell ref="I43:J43"/>
    <mergeCell ref="I44:J44"/>
    <mergeCell ref="I45:J45"/>
    <mergeCell ref="B40:D40"/>
    <mergeCell ref="I57:J57"/>
    <mergeCell ref="I46:J46"/>
    <mergeCell ref="I47:J47"/>
    <mergeCell ref="I48:J48"/>
    <mergeCell ref="I49:J49"/>
    <mergeCell ref="I50:J50"/>
    <mergeCell ref="B68:D68"/>
    <mergeCell ref="B69:D69"/>
    <mergeCell ref="I70:J70"/>
    <mergeCell ref="B62:D62"/>
    <mergeCell ref="B67:D67"/>
    <mergeCell ref="B51:D51"/>
    <mergeCell ref="C55:D55"/>
    <mergeCell ref="C56:D56"/>
    <mergeCell ref="B47:D47"/>
    <mergeCell ref="B52:D52"/>
    <mergeCell ref="B46:D46"/>
    <mergeCell ref="B48:D48"/>
    <mergeCell ref="B49:D49"/>
    <mergeCell ref="B50:D50"/>
    <mergeCell ref="B70:D70"/>
    <mergeCell ref="I33:J33"/>
    <mergeCell ref="I34:J34"/>
    <mergeCell ref="B64:D64"/>
    <mergeCell ref="B60:D60"/>
    <mergeCell ref="A59:D59"/>
    <mergeCell ref="A57:D57"/>
    <mergeCell ref="B36:D36"/>
    <mergeCell ref="I35:J35"/>
    <mergeCell ref="I37:J37"/>
    <mergeCell ref="I38:J38"/>
    <mergeCell ref="B61:D61"/>
    <mergeCell ref="I59:J59"/>
    <mergeCell ref="I60:J60"/>
    <mergeCell ref="I61:J61"/>
    <mergeCell ref="I62:J62"/>
    <mergeCell ref="I36:J36"/>
    <mergeCell ref="I41:J41"/>
    <mergeCell ref="I42:J42"/>
    <mergeCell ref="I39:J39"/>
    <mergeCell ref="I40:J40"/>
    <mergeCell ref="I51:J51"/>
    <mergeCell ref="I52:J52"/>
    <mergeCell ref="I55:J55"/>
    <mergeCell ref="I56:J56"/>
    <mergeCell ref="I73:J73"/>
    <mergeCell ref="B65:D65"/>
    <mergeCell ref="B66:D66"/>
    <mergeCell ref="I65:J65"/>
    <mergeCell ref="I66:J66"/>
    <mergeCell ref="I63:J63"/>
    <mergeCell ref="I64:J64"/>
    <mergeCell ref="I67:J67"/>
    <mergeCell ref="I68:J68"/>
    <mergeCell ref="I69:J69"/>
    <mergeCell ref="A73:D73"/>
    <mergeCell ref="C71:D71"/>
    <mergeCell ref="B63:D63"/>
    <mergeCell ref="A72:D72"/>
    <mergeCell ref="I71:J71"/>
    <mergeCell ref="I72:J72"/>
  </mergeCells>
  <conditionalFormatting sqref="H12">
    <cfRule type="containsText" dxfId="168" priority="1" operator="containsText" text="Linked Cell">
      <formula>NOT(ISERROR(SEARCH("Linked Cell",H12)))</formula>
    </cfRule>
  </conditionalFormatting>
  <printOptions horizontalCentered="1"/>
  <pageMargins left="0.25" right="0.25" top="0.25" bottom="0.25" header="0.3" footer="0.13"/>
  <pageSetup scale="82" orientation="portrait" blackAndWhite="1"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30"/>
  <sheetViews>
    <sheetView showGridLines="0" view="pageBreakPreview" zoomScaleNormal="100" zoomScaleSheetLayoutView="100" workbookViewId="0">
      <selection activeCell="P41" sqref="P41"/>
    </sheetView>
  </sheetViews>
  <sheetFormatPr defaultColWidth="8.85546875" defaultRowHeight="12" x14ac:dyDescent="0.2"/>
  <cols>
    <col min="1" max="1" width="18.85546875" style="98" customWidth="1"/>
    <col min="2" max="2" width="1.7109375" style="98" customWidth="1"/>
    <col min="3" max="7" width="8.85546875" style="98"/>
    <col min="8" max="8" width="6.28515625" style="98" customWidth="1"/>
    <col min="9" max="9" width="11.7109375" style="98" customWidth="1"/>
    <col min="10" max="10" width="3.85546875" style="98" customWidth="1"/>
    <col min="11" max="257" width="8.85546875" style="98"/>
    <col min="258" max="258" width="18.85546875" style="98" customWidth="1"/>
    <col min="259" max="263" width="8.85546875" style="98"/>
    <col min="264" max="264" width="6.28515625" style="98" customWidth="1"/>
    <col min="265" max="265" width="11.7109375" style="98" customWidth="1"/>
    <col min="266" max="266" width="3.85546875" style="98" customWidth="1"/>
    <col min="267" max="513" width="8.85546875" style="98"/>
    <col min="514" max="514" width="18.85546875" style="98" customWidth="1"/>
    <col min="515" max="519" width="8.85546875" style="98"/>
    <col min="520" max="520" width="6.28515625" style="98" customWidth="1"/>
    <col min="521" max="521" width="11.7109375" style="98" customWidth="1"/>
    <col min="522" max="522" width="3.85546875" style="98" customWidth="1"/>
    <col min="523" max="769" width="8.85546875" style="98"/>
    <col min="770" max="770" width="18.85546875" style="98" customWidth="1"/>
    <col min="771" max="775" width="8.85546875" style="98"/>
    <col min="776" max="776" width="6.28515625" style="98" customWidth="1"/>
    <col min="777" max="777" width="11.7109375" style="98" customWidth="1"/>
    <col min="778" max="778" width="3.85546875" style="98" customWidth="1"/>
    <col min="779" max="1025" width="8.85546875" style="98"/>
    <col min="1026" max="1026" width="18.85546875" style="98" customWidth="1"/>
    <col min="1027" max="1031" width="8.85546875" style="98"/>
    <col min="1032" max="1032" width="6.28515625" style="98" customWidth="1"/>
    <col min="1033" max="1033" width="11.7109375" style="98" customWidth="1"/>
    <col min="1034" max="1034" width="3.85546875" style="98" customWidth="1"/>
    <col min="1035" max="1281" width="8.85546875" style="98"/>
    <col min="1282" max="1282" width="18.85546875" style="98" customWidth="1"/>
    <col min="1283" max="1287" width="8.85546875" style="98"/>
    <col min="1288" max="1288" width="6.28515625" style="98" customWidth="1"/>
    <col min="1289" max="1289" width="11.7109375" style="98" customWidth="1"/>
    <col min="1290" max="1290" width="3.85546875" style="98" customWidth="1"/>
    <col min="1291" max="1537" width="8.85546875" style="98"/>
    <col min="1538" max="1538" width="18.85546875" style="98" customWidth="1"/>
    <col min="1539" max="1543" width="8.85546875" style="98"/>
    <col min="1544" max="1544" width="6.28515625" style="98" customWidth="1"/>
    <col min="1545" max="1545" width="11.7109375" style="98" customWidth="1"/>
    <col min="1546" max="1546" width="3.85546875" style="98" customWidth="1"/>
    <col min="1547" max="1793" width="8.85546875" style="98"/>
    <col min="1794" max="1794" width="18.85546875" style="98" customWidth="1"/>
    <col min="1795" max="1799" width="8.85546875" style="98"/>
    <col min="1800" max="1800" width="6.28515625" style="98" customWidth="1"/>
    <col min="1801" max="1801" width="11.7109375" style="98" customWidth="1"/>
    <col min="1802" max="1802" width="3.85546875" style="98" customWidth="1"/>
    <col min="1803" max="2049" width="8.85546875" style="98"/>
    <col min="2050" max="2050" width="18.85546875" style="98" customWidth="1"/>
    <col min="2051" max="2055" width="8.85546875" style="98"/>
    <col min="2056" max="2056" width="6.28515625" style="98" customWidth="1"/>
    <col min="2057" max="2057" width="11.7109375" style="98" customWidth="1"/>
    <col min="2058" max="2058" width="3.85546875" style="98" customWidth="1"/>
    <col min="2059" max="2305" width="8.85546875" style="98"/>
    <col min="2306" max="2306" width="18.85546875" style="98" customWidth="1"/>
    <col min="2307" max="2311" width="8.85546875" style="98"/>
    <col min="2312" max="2312" width="6.28515625" style="98" customWidth="1"/>
    <col min="2313" max="2313" width="11.7109375" style="98" customWidth="1"/>
    <col min="2314" max="2314" width="3.85546875" style="98" customWidth="1"/>
    <col min="2315" max="2561" width="8.85546875" style="98"/>
    <col min="2562" max="2562" width="18.85546875" style="98" customWidth="1"/>
    <col min="2563" max="2567" width="8.85546875" style="98"/>
    <col min="2568" max="2568" width="6.28515625" style="98" customWidth="1"/>
    <col min="2569" max="2569" width="11.7109375" style="98" customWidth="1"/>
    <col min="2570" max="2570" width="3.85546875" style="98" customWidth="1"/>
    <col min="2571" max="2817" width="8.85546875" style="98"/>
    <col min="2818" max="2818" width="18.85546875" style="98" customWidth="1"/>
    <col min="2819" max="2823" width="8.85546875" style="98"/>
    <col min="2824" max="2824" width="6.28515625" style="98" customWidth="1"/>
    <col min="2825" max="2825" width="11.7109375" style="98" customWidth="1"/>
    <col min="2826" max="2826" width="3.85546875" style="98" customWidth="1"/>
    <col min="2827" max="3073" width="8.85546875" style="98"/>
    <col min="3074" max="3074" width="18.85546875" style="98" customWidth="1"/>
    <col min="3075" max="3079" width="8.85546875" style="98"/>
    <col min="3080" max="3080" width="6.28515625" style="98" customWidth="1"/>
    <col min="3081" max="3081" width="11.7109375" style="98" customWidth="1"/>
    <col min="3082" max="3082" width="3.85546875" style="98" customWidth="1"/>
    <col min="3083" max="3329" width="8.85546875" style="98"/>
    <col min="3330" max="3330" width="18.85546875" style="98" customWidth="1"/>
    <col min="3331" max="3335" width="8.85546875" style="98"/>
    <col min="3336" max="3336" width="6.28515625" style="98" customWidth="1"/>
    <col min="3337" max="3337" width="11.7109375" style="98" customWidth="1"/>
    <col min="3338" max="3338" width="3.85546875" style="98" customWidth="1"/>
    <col min="3339" max="3585" width="8.85546875" style="98"/>
    <col min="3586" max="3586" width="18.85546875" style="98" customWidth="1"/>
    <col min="3587" max="3591" width="8.85546875" style="98"/>
    <col min="3592" max="3592" width="6.28515625" style="98" customWidth="1"/>
    <col min="3593" max="3593" width="11.7109375" style="98" customWidth="1"/>
    <col min="3594" max="3594" width="3.85546875" style="98" customWidth="1"/>
    <col min="3595" max="3841" width="8.85546875" style="98"/>
    <col min="3842" max="3842" width="18.85546875" style="98" customWidth="1"/>
    <col min="3843" max="3847" width="8.85546875" style="98"/>
    <col min="3848" max="3848" width="6.28515625" style="98" customWidth="1"/>
    <col min="3849" max="3849" width="11.7109375" style="98" customWidth="1"/>
    <col min="3850" max="3850" width="3.85546875" style="98" customWidth="1"/>
    <col min="3851" max="4097" width="8.85546875" style="98"/>
    <col min="4098" max="4098" width="18.85546875" style="98" customWidth="1"/>
    <col min="4099" max="4103" width="8.85546875" style="98"/>
    <col min="4104" max="4104" width="6.28515625" style="98" customWidth="1"/>
    <col min="4105" max="4105" width="11.7109375" style="98" customWidth="1"/>
    <col min="4106" max="4106" width="3.85546875" style="98" customWidth="1"/>
    <col min="4107" max="4353" width="8.85546875" style="98"/>
    <col min="4354" max="4354" width="18.85546875" style="98" customWidth="1"/>
    <col min="4355" max="4359" width="8.85546875" style="98"/>
    <col min="4360" max="4360" width="6.28515625" style="98" customWidth="1"/>
    <col min="4361" max="4361" width="11.7109375" style="98" customWidth="1"/>
    <col min="4362" max="4362" width="3.85546875" style="98" customWidth="1"/>
    <col min="4363" max="4609" width="8.85546875" style="98"/>
    <col min="4610" max="4610" width="18.85546875" style="98" customWidth="1"/>
    <col min="4611" max="4615" width="8.85546875" style="98"/>
    <col min="4616" max="4616" width="6.28515625" style="98" customWidth="1"/>
    <col min="4617" max="4617" width="11.7109375" style="98" customWidth="1"/>
    <col min="4618" max="4618" width="3.85546875" style="98" customWidth="1"/>
    <col min="4619" max="4865" width="8.85546875" style="98"/>
    <col min="4866" max="4866" width="18.85546875" style="98" customWidth="1"/>
    <col min="4867" max="4871" width="8.85546875" style="98"/>
    <col min="4872" max="4872" width="6.28515625" style="98" customWidth="1"/>
    <col min="4873" max="4873" width="11.7109375" style="98" customWidth="1"/>
    <col min="4874" max="4874" width="3.85546875" style="98" customWidth="1"/>
    <col min="4875" max="5121" width="8.85546875" style="98"/>
    <col min="5122" max="5122" width="18.85546875" style="98" customWidth="1"/>
    <col min="5123" max="5127" width="8.85546875" style="98"/>
    <col min="5128" max="5128" width="6.28515625" style="98" customWidth="1"/>
    <col min="5129" max="5129" width="11.7109375" style="98" customWidth="1"/>
    <col min="5130" max="5130" width="3.85546875" style="98" customWidth="1"/>
    <col min="5131" max="5377" width="8.85546875" style="98"/>
    <col min="5378" max="5378" width="18.85546875" style="98" customWidth="1"/>
    <col min="5379" max="5383" width="8.85546875" style="98"/>
    <col min="5384" max="5384" width="6.28515625" style="98" customWidth="1"/>
    <col min="5385" max="5385" width="11.7109375" style="98" customWidth="1"/>
    <col min="5386" max="5386" width="3.85546875" style="98" customWidth="1"/>
    <col min="5387" max="5633" width="8.85546875" style="98"/>
    <col min="5634" max="5634" width="18.85546875" style="98" customWidth="1"/>
    <col min="5635" max="5639" width="8.85546875" style="98"/>
    <col min="5640" max="5640" width="6.28515625" style="98" customWidth="1"/>
    <col min="5641" max="5641" width="11.7109375" style="98" customWidth="1"/>
    <col min="5642" max="5642" width="3.85546875" style="98" customWidth="1"/>
    <col min="5643" max="5889" width="8.85546875" style="98"/>
    <col min="5890" max="5890" width="18.85546875" style="98" customWidth="1"/>
    <col min="5891" max="5895" width="8.85546875" style="98"/>
    <col min="5896" max="5896" width="6.28515625" style="98" customWidth="1"/>
    <col min="5897" max="5897" width="11.7109375" style="98" customWidth="1"/>
    <col min="5898" max="5898" width="3.85546875" style="98" customWidth="1"/>
    <col min="5899" max="6145" width="8.85546875" style="98"/>
    <col min="6146" max="6146" width="18.85546875" style="98" customWidth="1"/>
    <col min="6147" max="6151" width="8.85546875" style="98"/>
    <col min="6152" max="6152" width="6.28515625" style="98" customWidth="1"/>
    <col min="6153" max="6153" width="11.7109375" style="98" customWidth="1"/>
    <col min="6154" max="6154" width="3.85546875" style="98" customWidth="1"/>
    <col min="6155" max="6401" width="8.85546875" style="98"/>
    <col min="6402" max="6402" width="18.85546875" style="98" customWidth="1"/>
    <col min="6403" max="6407" width="8.85546875" style="98"/>
    <col min="6408" max="6408" width="6.28515625" style="98" customWidth="1"/>
    <col min="6409" max="6409" width="11.7109375" style="98" customWidth="1"/>
    <col min="6410" max="6410" width="3.85546875" style="98" customWidth="1"/>
    <col min="6411" max="6657" width="8.85546875" style="98"/>
    <col min="6658" max="6658" width="18.85546875" style="98" customWidth="1"/>
    <col min="6659" max="6663" width="8.85546875" style="98"/>
    <col min="6664" max="6664" width="6.28515625" style="98" customWidth="1"/>
    <col min="6665" max="6665" width="11.7109375" style="98" customWidth="1"/>
    <col min="6666" max="6666" width="3.85546875" style="98" customWidth="1"/>
    <col min="6667" max="6913" width="8.85546875" style="98"/>
    <col min="6914" max="6914" width="18.85546875" style="98" customWidth="1"/>
    <col min="6915" max="6919" width="8.85546875" style="98"/>
    <col min="6920" max="6920" width="6.28515625" style="98" customWidth="1"/>
    <col min="6921" max="6921" width="11.7109375" style="98" customWidth="1"/>
    <col min="6922" max="6922" width="3.85546875" style="98" customWidth="1"/>
    <col min="6923" max="7169" width="8.85546875" style="98"/>
    <col min="7170" max="7170" width="18.85546875" style="98" customWidth="1"/>
    <col min="7171" max="7175" width="8.85546875" style="98"/>
    <col min="7176" max="7176" width="6.28515625" style="98" customWidth="1"/>
    <col min="7177" max="7177" width="11.7109375" style="98" customWidth="1"/>
    <col min="7178" max="7178" width="3.85546875" style="98" customWidth="1"/>
    <col min="7179" max="7425" width="8.85546875" style="98"/>
    <col min="7426" max="7426" width="18.85546875" style="98" customWidth="1"/>
    <col min="7427" max="7431" width="8.85546875" style="98"/>
    <col min="7432" max="7432" width="6.28515625" style="98" customWidth="1"/>
    <col min="7433" max="7433" width="11.7109375" style="98" customWidth="1"/>
    <col min="7434" max="7434" width="3.85546875" style="98" customWidth="1"/>
    <col min="7435" max="7681" width="8.85546875" style="98"/>
    <col min="7682" max="7682" width="18.85546875" style="98" customWidth="1"/>
    <col min="7683" max="7687" width="8.85546875" style="98"/>
    <col min="7688" max="7688" width="6.28515625" style="98" customWidth="1"/>
    <col min="7689" max="7689" width="11.7109375" style="98" customWidth="1"/>
    <col min="7690" max="7690" width="3.85546875" style="98" customWidth="1"/>
    <col min="7691" max="7937" width="8.85546875" style="98"/>
    <col min="7938" max="7938" width="18.85546875" style="98" customWidth="1"/>
    <col min="7939" max="7943" width="8.85546875" style="98"/>
    <col min="7944" max="7944" width="6.28515625" style="98" customWidth="1"/>
    <col min="7945" max="7945" width="11.7109375" style="98" customWidth="1"/>
    <col min="7946" max="7946" width="3.85546875" style="98" customWidth="1"/>
    <col min="7947" max="8193" width="8.85546875" style="98"/>
    <col min="8194" max="8194" width="18.85546875" style="98" customWidth="1"/>
    <col min="8195" max="8199" width="8.85546875" style="98"/>
    <col min="8200" max="8200" width="6.28515625" style="98" customWidth="1"/>
    <col min="8201" max="8201" width="11.7109375" style="98" customWidth="1"/>
    <col min="8202" max="8202" width="3.85546875" style="98" customWidth="1"/>
    <col min="8203" max="8449" width="8.85546875" style="98"/>
    <col min="8450" max="8450" width="18.85546875" style="98" customWidth="1"/>
    <col min="8451" max="8455" width="8.85546875" style="98"/>
    <col min="8456" max="8456" width="6.28515625" style="98" customWidth="1"/>
    <col min="8457" max="8457" width="11.7109375" style="98" customWidth="1"/>
    <col min="8458" max="8458" width="3.85546875" style="98" customWidth="1"/>
    <col min="8459" max="8705" width="8.85546875" style="98"/>
    <col min="8706" max="8706" width="18.85546875" style="98" customWidth="1"/>
    <col min="8707" max="8711" width="8.85546875" style="98"/>
    <col min="8712" max="8712" width="6.28515625" style="98" customWidth="1"/>
    <col min="8713" max="8713" width="11.7109375" style="98" customWidth="1"/>
    <col min="8714" max="8714" width="3.85546875" style="98" customWidth="1"/>
    <col min="8715" max="8961" width="8.85546875" style="98"/>
    <col min="8962" max="8962" width="18.85546875" style="98" customWidth="1"/>
    <col min="8963" max="8967" width="8.85546875" style="98"/>
    <col min="8968" max="8968" width="6.28515625" style="98" customWidth="1"/>
    <col min="8969" max="8969" width="11.7109375" style="98" customWidth="1"/>
    <col min="8970" max="8970" width="3.85546875" style="98" customWidth="1"/>
    <col min="8971" max="9217" width="8.85546875" style="98"/>
    <col min="9218" max="9218" width="18.85546875" style="98" customWidth="1"/>
    <col min="9219" max="9223" width="8.85546875" style="98"/>
    <col min="9224" max="9224" width="6.28515625" style="98" customWidth="1"/>
    <col min="9225" max="9225" width="11.7109375" style="98" customWidth="1"/>
    <col min="9226" max="9226" width="3.85546875" style="98" customWidth="1"/>
    <col min="9227" max="9473" width="8.85546875" style="98"/>
    <col min="9474" max="9474" width="18.85546875" style="98" customWidth="1"/>
    <col min="9475" max="9479" width="8.85546875" style="98"/>
    <col min="9480" max="9480" width="6.28515625" style="98" customWidth="1"/>
    <col min="9481" max="9481" width="11.7109375" style="98" customWidth="1"/>
    <col min="9482" max="9482" width="3.85546875" style="98" customWidth="1"/>
    <col min="9483" max="9729" width="8.85546875" style="98"/>
    <col min="9730" max="9730" width="18.85546875" style="98" customWidth="1"/>
    <col min="9731" max="9735" width="8.85546875" style="98"/>
    <col min="9736" max="9736" width="6.28515625" style="98" customWidth="1"/>
    <col min="9737" max="9737" width="11.7109375" style="98" customWidth="1"/>
    <col min="9738" max="9738" width="3.85546875" style="98" customWidth="1"/>
    <col min="9739" max="9985" width="8.85546875" style="98"/>
    <col min="9986" max="9986" width="18.85546875" style="98" customWidth="1"/>
    <col min="9987" max="9991" width="8.85546875" style="98"/>
    <col min="9992" max="9992" width="6.28515625" style="98" customWidth="1"/>
    <col min="9993" max="9993" width="11.7109375" style="98" customWidth="1"/>
    <col min="9994" max="9994" width="3.85546875" style="98" customWidth="1"/>
    <col min="9995" max="10241" width="8.85546875" style="98"/>
    <col min="10242" max="10242" width="18.85546875" style="98" customWidth="1"/>
    <col min="10243" max="10247" width="8.85546875" style="98"/>
    <col min="10248" max="10248" width="6.28515625" style="98" customWidth="1"/>
    <col min="10249" max="10249" width="11.7109375" style="98" customWidth="1"/>
    <col min="10250" max="10250" width="3.85546875" style="98" customWidth="1"/>
    <col min="10251" max="10497" width="8.85546875" style="98"/>
    <col min="10498" max="10498" width="18.85546875" style="98" customWidth="1"/>
    <col min="10499" max="10503" width="8.85546875" style="98"/>
    <col min="10504" max="10504" width="6.28515625" style="98" customWidth="1"/>
    <col min="10505" max="10505" width="11.7109375" style="98" customWidth="1"/>
    <col min="10506" max="10506" width="3.85546875" style="98" customWidth="1"/>
    <col min="10507" max="10753" width="8.85546875" style="98"/>
    <col min="10754" max="10754" width="18.85546875" style="98" customWidth="1"/>
    <col min="10755" max="10759" width="8.85546875" style="98"/>
    <col min="10760" max="10760" width="6.28515625" style="98" customWidth="1"/>
    <col min="10761" max="10761" width="11.7109375" style="98" customWidth="1"/>
    <col min="10762" max="10762" width="3.85546875" style="98" customWidth="1"/>
    <col min="10763" max="11009" width="8.85546875" style="98"/>
    <col min="11010" max="11010" width="18.85546875" style="98" customWidth="1"/>
    <col min="11011" max="11015" width="8.85546875" style="98"/>
    <col min="11016" max="11016" width="6.28515625" style="98" customWidth="1"/>
    <col min="11017" max="11017" width="11.7109375" style="98" customWidth="1"/>
    <col min="11018" max="11018" width="3.85546875" style="98" customWidth="1"/>
    <col min="11019" max="11265" width="8.85546875" style="98"/>
    <col min="11266" max="11266" width="18.85546875" style="98" customWidth="1"/>
    <col min="11267" max="11271" width="8.85546875" style="98"/>
    <col min="11272" max="11272" width="6.28515625" style="98" customWidth="1"/>
    <col min="11273" max="11273" width="11.7109375" style="98" customWidth="1"/>
    <col min="11274" max="11274" width="3.85546875" style="98" customWidth="1"/>
    <col min="11275" max="11521" width="8.85546875" style="98"/>
    <col min="11522" max="11522" width="18.85546875" style="98" customWidth="1"/>
    <col min="11523" max="11527" width="8.85546875" style="98"/>
    <col min="11528" max="11528" width="6.28515625" style="98" customWidth="1"/>
    <col min="11529" max="11529" width="11.7109375" style="98" customWidth="1"/>
    <col min="11530" max="11530" width="3.85546875" style="98" customWidth="1"/>
    <col min="11531" max="11777" width="8.85546875" style="98"/>
    <col min="11778" max="11778" width="18.85546875" style="98" customWidth="1"/>
    <col min="11779" max="11783" width="8.85546875" style="98"/>
    <col min="11784" max="11784" width="6.28515625" style="98" customWidth="1"/>
    <col min="11785" max="11785" width="11.7109375" style="98" customWidth="1"/>
    <col min="11786" max="11786" width="3.85546875" style="98" customWidth="1"/>
    <col min="11787" max="12033" width="8.85546875" style="98"/>
    <col min="12034" max="12034" width="18.85546875" style="98" customWidth="1"/>
    <col min="12035" max="12039" width="8.85546875" style="98"/>
    <col min="12040" max="12040" width="6.28515625" style="98" customWidth="1"/>
    <col min="12041" max="12041" width="11.7109375" style="98" customWidth="1"/>
    <col min="12042" max="12042" width="3.85546875" style="98" customWidth="1"/>
    <col min="12043" max="12289" width="8.85546875" style="98"/>
    <col min="12290" max="12290" width="18.85546875" style="98" customWidth="1"/>
    <col min="12291" max="12295" width="8.85546875" style="98"/>
    <col min="12296" max="12296" width="6.28515625" style="98" customWidth="1"/>
    <col min="12297" max="12297" width="11.7109375" style="98" customWidth="1"/>
    <col min="12298" max="12298" width="3.85546875" style="98" customWidth="1"/>
    <col min="12299" max="12545" width="8.85546875" style="98"/>
    <col min="12546" max="12546" width="18.85546875" style="98" customWidth="1"/>
    <col min="12547" max="12551" width="8.85546875" style="98"/>
    <col min="12552" max="12552" width="6.28515625" style="98" customWidth="1"/>
    <col min="12553" max="12553" width="11.7109375" style="98" customWidth="1"/>
    <col min="12554" max="12554" width="3.85546875" style="98" customWidth="1"/>
    <col min="12555" max="12801" width="8.85546875" style="98"/>
    <col min="12802" max="12802" width="18.85546875" style="98" customWidth="1"/>
    <col min="12803" max="12807" width="8.85546875" style="98"/>
    <col min="12808" max="12808" width="6.28515625" style="98" customWidth="1"/>
    <col min="12809" max="12809" width="11.7109375" style="98" customWidth="1"/>
    <col min="12810" max="12810" width="3.85546875" style="98" customWidth="1"/>
    <col min="12811" max="13057" width="8.85546875" style="98"/>
    <col min="13058" max="13058" width="18.85546875" style="98" customWidth="1"/>
    <col min="13059" max="13063" width="8.85546875" style="98"/>
    <col min="13064" max="13064" width="6.28515625" style="98" customWidth="1"/>
    <col min="13065" max="13065" width="11.7109375" style="98" customWidth="1"/>
    <col min="13066" max="13066" width="3.85546875" style="98" customWidth="1"/>
    <col min="13067" max="13313" width="8.85546875" style="98"/>
    <col min="13314" max="13314" width="18.85546875" style="98" customWidth="1"/>
    <col min="13315" max="13319" width="8.85546875" style="98"/>
    <col min="13320" max="13320" width="6.28515625" style="98" customWidth="1"/>
    <col min="13321" max="13321" width="11.7109375" style="98" customWidth="1"/>
    <col min="13322" max="13322" width="3.85546875" style="98" customWidth="1"/>
    <col min="13323" max="13569" width="8.85546875" style="98"/>
    <col min="13570" max="13570" width="18.85546875" style="98" customWidth="1"/>
    <col min="13571" max="13575" width="8.85546875" style="98"/>
    <col min="13576" max="13576" width="6.28515625" style="98" customWidth="1"/>
    <col min="13577" max="13577" width="11.7109375" style="98" customWidth="1"/>
    <col min="13578" max="13578" width="3.85546875" style="98" customWidth="1"/>
    <col min="13579" max="13825" width="8.85546875" style="98"/>
    <col min="13826" max="13826" width="18.85546875" style="98" customWidth="1"/>
    <col min="13827" max="13831" width="8.85546875" style="98"/>
    <col min="13832" max="13832" width="6.28515625" style="98" customWidth="1"/>
    <col min="13833" max="13833" width="11.7109375" style="98" customWidth="1"/>
    <col min="13834" max="13834" width="3.85546875" style="98" customWidth="1"/>
    <col min="13835" max="14081" width="8.85546875" style="98"/>
    <col min="14082" max="14082" width="18.85546875" style="98" customWidth="1"/>
    <col min="14083" max="14087" width="8.85546875" style="98"/>
    <col min="14088" max="14088" width="6.28515625" style="98" customWidth="1"/>
    <col min="14089" max="14089" width="11.7109375" style="98" customWidth="1"/>
    <col min="14090" max="14090" width="3.85546875" style="98" customWidth="1"/>
    <col min="14091" max="14337" width="8.85546875" style="98"/>
    <col min="14338" max="14338" width="18.85546875" style="98" customWidth="1"/>
    <col min="14339" max="14343" width="8.85546875" style="98"/>
    <col min="14344" max="14344" width="6.28515625" style="98" customWidth="1"/>
    <col min="14345" max="14345" width="11.7109375" style="98" customWidth="1"/>
    <col min="14346" max="14346" width="3.85546875" style="98" customWidth="1"/>
    <col min="14347" max="14593" width="8.85546875" style="98"/>
    <col min="14594" max="14594" width="18.85546875" style="98" customWidth="1"/>
    <col min="14595" max="14599" width="8.85546875" style="98"/>
    <col min="14600" max="14600" width="6.28515625" style="98" customWidth="1"/>
    <col min="14601" max="14601" width="11.7109375" style="98" customWidth="1"/>
    <col min="14602" max="14602" width="3.85546875" style="98" customWidth="1"/>
    <col min="14603" max="14849" width="8.85546875" style="98"/>
    <col min="14850" max="14850" width="18.85546875" style="98" customWidth="1"/>
    <col min="14851" max="14855" width="8.85546875" style="98"/>
    <col min="14856" max="14856" width="6.28515625" style="98" customWidth="1"/>
    <col min="14857" max="14857" width="11.7109375" style="98" customWidth="1"/>
    <col min="14858" max="14858" width="3.85546875" style="98" customWidth="1"/>
    <col min="14859" max="15105" width="8.85546875" style="98"/>
    <col min="15106" max="15106" width="18.85546875" style="98" customWidth="1"/>
    <col min="15107" max="15111" width="8.85546875" style="98"/>
    <col min="15112" max="15112" width="6.28515625" style="98" customWidth="1"/>
    <col min="15113" max="15113" width="11.7109375" style="98" customWidth="1"/>
    <col min="15114" max="15114" width="3.85546875" style="98" customWidth="1"/>
    <col min="15115" max="15361" width="8.85546875" style="98"/>
    <col min="15362" max="15362" width="18.85546875" style="98" customWidth="1"/>
    <col min="15363" max="15367" width="8.85546875" style="98"/>
    <col min="15368" max="15368" width="6.28515625" style="98" customWidth="1"/>
    <col min="15369" max="15369" width="11.7109375" style="98" customWidth="1"/>
    <col min="15370" max="15370" width="3.85546875" style="98" customWidth="1"/>
    <col min="15371" max="15617" width="8.85546875" style="98"/>
    <col min="15618" max="15618" width="18.85546875" style="98" customWidth="1"/>
    <col min="15619" max="15623" width="8.85546875" style="98"/>
    <col min="15624" max="15624" width="6.28515625" style="98" customWidth="1"/>
    <col min="15625" max="15625" width="11.7109375" style="98" customWidth="1"/>
    <col min="15626" max="15626" width="3.85546875" style="98" customWidth="1"/>
    <col min="15627" max="15873" width="8.85546875" style="98"/>
    <col min="15874" max="15874" width="18.85546875" style="98" customWidth="1"/>
    <col min="15875" max="15879" width="8.85546875" style="98"/>
    <col min="15880" max="15880" width="6.28515625" style="98" customWidth="1"/>
    <col min="15881" max="15881" width="11.7109375" style="98" customWidth="1"/>
    <col min="15882" max="15882" width="3.85546875" style="98" customWidth="1"/>
    <col min="15883" max="16129" width="8.85546875" style="98"/>
    <col min="16130" max="16130" width="18.85546875" style="98" customWidth="1"/>
    <col min="16131" max="16135" width="8.85546875" style="98"/>
    <col min="16136" max="16136" width="6.28515625" style="98" customWidth="1"/>
    <col min="16137" max="16137" width="11.7109375" style="98" customWidth="1"/>
    <col min="16138" max="16138" width="3.85546875" style="98" customWidth="1"/>
    <col min="16139" max="16384" width="8.85546875" style="98"/>
  </cols>
  <sheetData>
    <row r="1" spans="1:14" ht="12" customHeight="1" x14ac:dyDescent="0.2">
      <c r="A1" s="516" t="str">
        <f>'CC100 MORTGAGE ACTUAL COST'!A1</f>
        <v>Updated 12/2021</v>
      </c>
      <c r="B1" s="516"/>
      <c r="C1" s="516"/>
      <c r="D1" s="516"/>
      <c r="E1" s="516"/>
      <c r="F1" s="516"/>
      <c r="G1" s="516"/>
      <c r="H1" s="516"/>
      <c r="I1" s="516"/>
    </row>
    <row r="2" spans="1:14" ht="18" customHeight="1" x14ac:dyDescent="0.2">
      <c r="A2" s="517" t="s">
        <v>5</v>
      </c>
      <c r="B2" s="517"/>
      <c r="C2" s="517"/>
      <c r="D2" s="517"/>
      <c r="E2" s="517"/>
      <c r="F2" s="517"/>
      <c r="G2" s="517"/>
      <c r="H2" s="517"/>
      <c r="I2" s="517"/>
    </row>
    <row r="3" spans="1:14" ht="4.5" customHeight="1" x14ac:dyDescent="0.2">
      <c r="A3" s="182"/>
      <c r="B3" s="182"/>
      <c r="C3" s="182"/>
      <c r="D3" s="182"/>
      <c r="E3" s="182"/>
      <c r="F3" s="182"/>
      <c r="G3" s="182"/>
      <c r="H3" s="182"/>
      <c r="I3" s="182"/>
    </row>
    <row r="4" spans="1:14" s="97" customFormat="1" ht="18" customHeight="1" x14ac:dyDescent="0.2">
      <c r="A4" s="522" t="s">
        <v>331</v>
      </c>
      <c r="B4" s="523"/>
      <c r="C4" s="523"/>
      <c r="D4" s="523"/>
      <c r="E4" s="523"/>
      <c r="F4" s="523"/>
      <c r="G4" s="523"/>
      <c r="H4" s="523"/>
      <c r="I4" s="523"/>
      <c r="J4" s="85"/>
    </row>
    <row r="5" spans="1:14" ht="7.5" customHeight="1" x14ac:dyDescent="0.2">
      <c r="A5" s="183"/>
      <c r="B5" s="183"/>
      <c r="C5" s="183"/>
      <c r="D5" s="183"/>
      <c r="E5" s="183"/>
      <c r="F5" s="183"/>
      <c r="G5" s="183"/>
      <c r="H5" s="183"/>
      <c r="I5" s="183"/>
      <c r="J5" s="183"/>
      <c r="K5" s="528" t="s">
        <v>71</v>
      </c>
      <c r="L5" s="528"/>
      <c r="M5" s="528"/>
      <c r="N5" s="528"/>
    </row>
    <row r="6" spans="1:14" s="99" customFormat="1" ht="18" customHeight="1" x14ac:dyDescent="0.2">
      <c r="A6" s="186" t="s">
        <v>195</v>
      </c>
      <c r="B6" s="186"/>
      <c r="C6" s="100"/>
      <c r="D6" s="100"/>
      <c r="E6" s="100"/>
      <c r="F6" s="100"/>
      <c r="G6" s="100"/>
      <c r="H6" s="100"/>
      <c r="I6" s="100"/>
      <c r="J6" s="100"/>
      <c r="K6" s="533" t="s">
        <v>240</v>
      </c>
      <c r="L6" s="534"/>
      <c r="M6" s="534"/>
      <c r="N6" s="535"/>
    </row>
    <row r="7" spans="1:14" ht="13.5" customHeight="1" x14ac:dyDescent="0.2">
      <c r="A7" s="183"/>
      <c r="B7" s="183"/>
      <c r="C7" s="183"/>
      <c r="D7" s="183"/>
      <c r="E7" s="183"/>
      <c r="F7" s="183"/>
      <c r="G7" s="183"/>
      <c r="H7" s="183"/>
      <c r="I7" s="183"/>
      <c r="J7" s="183"/>
      <c r="K7" s="536"/>
      <c r="L7" s="537"/>
      <c r="M7" s="537"/>
      <c r="N7" s="538"/>
    </row>
    <row r="8" spans="1:14" ht="18" customHeight="1" x14ac:dyDescent="0.2">
      <c r="A8" s="184" t="s">
        <v>211</v>
      </c>
      <c r="B8" s="184"/>
      <c r="C8" s="529" t="str">
        <f>IF('CC100 MORTGAGE ACTUAL COST'!G8=0," ",'CC100 MORTGAGE ACTUAL COST'!G8)</f>
        <v xml:space="preserve"> </v>
      </c>
      <c r="D8" s="529"/>
      <c r="E8" s="529"/>
      <c r="F8" s="529"/>
      <c r="G8" s="529"/>
      <c r="H8" s="529"/>
      <c r="I8" s="529"/>
      <c r="J8" s="183"/>
      <c r="K8" s="536"/>
      <c r="L8" s="537"/>
      <c r="M8" s="537"/>
      <c r="N8" s="538"/>
    </row>
    <row r="9" spans="1:14" ht="7.5" customHeight="1" x14ac:dyDescent="0.2">
      <c r="A9" s="183"/>
      <c r="B9" s="183"/>
      <c r="C9" s="100"/>
      <c r="D9" s="183"/>
      <c r="E9" s="183"/>
      <c r="F9" s="183"/>
      <c r="G9" s="183"/>
      <c r="H9" s="183"/>
      <c r="I9" s="183"/>
      <c r="J9" s="183"/>
      <c r="K9" s="536"/>
      <c r="L9" s="537"/>
      <c r="M9" s="537"/>
      <c r="N9" s="538"/>
    </row>
    <row r="10" spans="1:14" ht="18" customHeight="1" x14ac:dyDescent="0.2">
      <c r="A10" s="184" t="s">
        <v>196</v>
      </c>
      <c r="B10" s="184"/>
      <c r="C10" s="530"/>
      <c r="D10" s="531"/>
      <c r="E10" s="531"/>
      <c r="F10" s="531"/>
      <c r="G10" s="531"/>
      <c r="H10" s="531"/>
      <c r="I10" s="532"/>
      <c r="J10" s="183"/>
      <c r="K10" s="536"/>
      <c r="L10" s="537"/>
      <c r="M10" s="537"/>
      <c r="N10" s="538"/>
    </row>
    <row r="11" spans="1:14" ht="7.5" customHeight="1" x14ac:dyDescent="0.2">
      <c r="A11" s="183"/>
      <c r="B11" s="183"/>
      <c r="C11" s="100"/>
      <c r="D11" s="183"/>
      <c r="E11" s="183"/>
      <c r="F11" s="183"/>
      <c r="G11" s="183"/>
      <c r="H11" s="183"/>
      <c r="I11" s="183"/>
      <c r="J11" s="183"/>
      <c r="K11" s="536"/>
      <c r="L11" s="537"/>
      <c r="M11" s="537"/>
      <c r="N11" s="538"/>
    </row>
    <row r="12" spans="1:14" ht="18" customHeight="1" x14ac:dyDescent="0.2">
      <c r="A12" s="184" t="s">
        <v>197</v>
      </c>
      <c r="B12" s="184"/>
      <c r="C12" s="530"/>
      <c r="D12" s="531"/>
      <c r="E12" s="531"/>
      <c r="F12" s="531"/>
      <c r="G12" s="531"/>
      <c r="H12" s="531"/>
      <c r="I12" s="532"/>
      <c r="J12" s="183"/>
      <c r="K12" s="536"/>
      <c r="L12" s="537"/>
      <c r="M12" s="537"/>
      <c r="N12" s="538"/>
    </row>
    <row r="13" spans="1:14" ht="7.5" customHeight="1" x14ac:dyDescent="0.2">
      <c r="A13" s="183"/>
      <c r="B13" s="183"/>
      <c r="C13" s="100"/>
      <c r="D13" s="183"/>
      <c r="E13" s="183"/>
      <c r="F13" s="183"/>
      <c r="G13" s="183"/>
      <c r="H13" s="183"/>
      <c r="I13" s="183"/>
      <c r="J13" s="183"/>
      <c r="K13" s="536"/>
      <c r="L13" s="537"/>
      <c r="M13" s="537"/>
      <c r="N13" s="538"/>
    </row>
    <row r="14" spans="1:14" ht="18" customHeight="1" x14ac:dyDescent="0.2">
      <c r="A14" s="183"/>
      <c r="B14" s="183"/>
      <c r="C14" s="530"/>
      <c r="D14" s="531"/>
      <c r="E14" s="531"/>
      <c r="F14" s="531"/>
      <c r="G14" s="531"/>
      <c r="H14" s="531"/>
      <c r="I14" s="532"/>
      <c r="J14" s="183"/>
      <c r="K14" s="536"/>
      <c r="L14" s="537"/>
      <c r="M14" s="537"/>
      <c r="N14" s="538"/>
    </row>
    <row r="15" spans="1:14" ht="7.5" customHeight="1" x14ac:dyDescent="0.2">
      <c r="A15" s="183"/>
      <c r="B15" s="183"/>
      <c r="C15" s="100"/>
      <c r="D15" s="183"/>
      <c r="E15" s="183"/>
      <c r="F15" s="183"/>
      <c r="G15" s="183"/>
      <c r="H15" s="183"/>
      <c r="I15" s="183"/>
      <c r="J15" s="183"/>
      <c r="K15" s="536"/>
      <c r="L15" s="537"/>
      <c r="M15" s="537"/>
      <c r="N15" s="538"/>
    </row>
    <row r="16" spans="1:14" ht="18" customHeight="1" x14ac:dyDescent="0.2">
      <c r="A16" s="183"/>
      <c r="B16" s="183"/>
      <c r="C16" s="525"/>
      <c r="D16" s="526"/>
      <c r="E16" s="527"/>
      <c r="F16" s="183"/>
      <c r="G16" s="185"/>
      <c r="H16" s="183"/>
      <c r="I16" s="185"/>
      <c r="J16" s="183"/>
      <c r="K16" s="536"/>
      <c r="L16" s="537"/>
      <c r="M16" s="537"/>
      <c r="N16" s="538"/>
    </row>
    <row r="17" spans="1:14" ht="18" customHeight="1" x14ac:dyDescent="0.2">
      <c r="A17" s="183"/>
      <c r="B17" s="183"/>
      <c r="C17" s="100" t="s">
        <v>198</v>
      </c>
      <c r="D17" s="100"/>
      <c r="E17" s="100"/>
      <c r="F17" s="100"/>
      <c r="G17" s="100" t="s">
        <v>199</v>
      </c>
      <c r="H17" s="100"/>
      <c r="I17" s="100" t="s">
        <v>200</v>
      </c>
      <c r="J17" s="183"/>
      <c r="K17" s="536"/>
      <c r="L17" s="537"/>
      <c r="M17" s="537"/>
      <c r="N17" s="538"/>
    </row>
    <row r="18" spans="1:14" ht="7.5" customHeight="1" x14ac:dyDescent="0.2">
      <c r="A18" s="183"/>
      <c r="B18" s="183"/>
      <c r="C18" s="183"/>
      <c r="D18" s="183"/>
      <c r="E18" s="183"/>
      <c r="F18" s="183"/>
      <c r="G18" s="183"/>
      <c r="H18" s="183"/>
      <c r="I18" s="183"/>
      <c r="J18" s="183"/>
      <c r="K18" s="536"/>
      <c r="L18" s="537"/>
      <c r="M18" s="537"/>
      <c r="N18" s="538"/>
    </row>
    <row r="19" spans="1:14" ht="18" customHeight="1" x14ac:dyDescent="0.2">
      <c r="A19" s="184" t="s">
        <v>311</v>
      </c>
      <c r="B19" s="184"/>
      <c r="C19" s="524"/>
      <c r="D19" s="521"/>
      <c r="E19" s="183"/>
      <c r="F19" s="183"/>
      <c r="G19" s="183"/>
      <c r="H19" s="183"/>
      <c r="I19" s="183"/>
      <c r="J19" s="183"/>
      <c r="K19" s="536"/>
      <c r="L19" s="537"/>
      <c r="M19" s="537"/>
      <c r="N19" s="538"/>
    </row>
    <row r="20" spans="1:14" ht="7.5" customHeight="1" x14ac:dyDescent="0.2">
      <c r="A20" s="183"/>
      <c r="B20" s="183"/>
      <c r="C20" s="100"/>
      <c r="D20" s="183"/>
      <c r="E20" s="183"/>
      <c r="F20" s="183"/>
      <c r="G20" s="183"/>
      <c r="H20" s="183"/>
      <c r="I20" s="183"/>
      <c r="J20" s="183"/>
      <c r="K20" s="536"/>
      <c r="L20" s="537"/>
      <c r="M20" s="537"/>
      <c r="N20" s="538"/>
    </row>
    <row r="21" spans="1:14" ht="18" customHeight="1" x14ac:dyDescent="0.2">
      <c r="A21" s="184" t="s">
        <v>242</v>
      </c>
      <c r="B21" s="184"/>
      <c r="C21" s="520"/>
      <c r="D21" s="521"/>
      <c r="E21" s="183"/>
      <c r="F21" s="183"/>
      <c r="G21" s="183"/>
      <c r="H21" s="183"/>
      <c r="I21" s="183"/>
      <c r="J21" s="183"/>
      <c r="K21" s="536"/>
      <c r="L21" s="537"/>
      <c r="M21" s="537"/>
      <c r="N21" s="538"/>
    </row>
    <row r="22" spans="1:14" ht="7.5" customHeight="1" x14ac:dyDescent="0.2">
      <c r="A22" s="183"/>
      <c r="B22" s="183"/>
      <c r="C22" s="100"/>
      <c r="D22" s="183"/>
      <c r="E22" s="183"/>
      <c r="F22" s="183"/>
      <c r="G22" s="183"/>
      <c r="H22" s="183"/>
      <c r="I22" s="183"/>
      <c r="J22" s="183"/>
      <c r="K22" s="536"/>
      <c r="L22" s="537"/>
      <c r="M22" s="537"/>
      <c r="N22" s="538"/>
    </row>
    <row r="23" spans="1:14" ht="18" customHeight="1" x14ac:dyDescent="0.2">
      <c r="A23" s="518" t="s">
        <v>241</v>
      </c>
      <c r="B23" s="518"/>
      <c r="C23" s="518"/>
      <c r="D23" s="519"/>
      <c r="E23" s="520"/>
      <c r="F23" s="521"/>
      <c r="G23" s="183"/>
      <c r="H23" s="183"/>
      <c r="I23" s="183"/>
      <c r="J23" s="183"/>
      <c r="K23" s="536"/>
      <c r="L23" s="537"/>
      <c r="M23" s="537"/>
      <c r="N23" s="538"/>
    </row>
    <row r="24" spans="1:14" ht="7.5" customHeight="1" x14ac:dyDescent="0.2">
      <c r="A24" s="183"/>
      <c r="B24" s="183"/>
      <c r="C24" s="183"/>
      <c r="D24" s="183"/>
      <c r="E24" s="100"/>
      <c r="F24" s="183"/>
      <c r="G24" s="183"/>
      <c r="H24" s="183"/>
      <c r="I24" s="183"/>
      <c r="J24" s="183"/>
      <c r="K24" s="536"/>
      <c r="L24" s="537"/>
      <c r="M24" s="537"/>
      <c r="N24" s="538"/>
    </row>
    <row r="25" spans="1:14" ht="18" customHeight="1" x14ac:dyDescent="0.2">
      <c r="K25" s="536"/>
      <c r="L25" s="537"/>
      <c r="M25" s="537"/>
      <c r="N25" s="538"/>
    </row>
    <row r="26" spans="1:14" ht="18" customHeight="1" x14ac:dyDescent="0.2">
      <c r="K26" s="536"/>
      <c r="L26" s="537"/>
      <c r="M26" s="537"/>
      <c r="N26" s="538"/>
    </row>
    <row r="27" spans="1:14" ht="18" customHeight="1" x14ac:dyDescent="0.2">
      <c r="K27" s="536"/>
      <c r="L27" s="537"/>
      <c r="M27" s="537"/>
      <c r="N27" s="538"/>
    </row>
    <row r="28" spans="1:14" ht="18" customHeight="1" x14ac:dyDescent="0.2">
      <c r="K28" s="536"/>
      <c r="L28" s="537"/>
      <c r="M28" s="537"/>
      <c r="N28" s="538"/>
    </row>
    <row r="29" spans="1:14" x14ac:dyDescent="0.2">
      <c r="K29" s="536"/>
      <c r="L29" s="537"/>
      <c r="M29" s="537"/>
      <c r="N29" s="538"/>
    </row>
    <row r="30" spans="1:14" x14ac:dyDescent="0.2">
      <c r="K30" s="539"/>
      <c r="L30" s="540"/>
      <c r="M30" s="540"/>
      <c r="N30" s="541"/>
    </row>
  </sheetData>
  <sheetProtection algorithmName="SHA-512" hashValue="oRxV29xF3jJO44937JFh0xwRcm6eTMh9jePqiZDRLPJAF7lo7M4YI2PhxNM8a0A7TaXU6AAQkaDbRadh2y3sEw==" saltValue="URr3md/sM2mdRPSUPLBc8Q==" spinCount="100000" sheet="1" objects="1" scenarios="1"/>
  <mergeCells count="14">
    <mergeCell ref="K5:N5"/>
    <mergeCell ref="C8:I8"/>
    <mergeCell ref="C10:I10"/>
    <mergeCell ref="C12:I12"/>
    <mergeCell ref="C14:I14"/>
    <mergeCell ref="K6:N30"/>
    <mergeCell ref="A1:I1"/>
    <mergeCell ref="A2:I2"/>
    <mergeCell ref="A23:D23"/>
    <mergeCell ref="E23:F23"/>
    <mergeCell ref="A4:I4"/>
    <mergeCell ref="C19:D19"/>
    <mergeCell ref="C21:D21"/>
    <mergeCell ref="C16:E16"/>
  </mergeCells>
  <printOptions horizontalCentered="1"/>
  <pageMargins left="0.7" right="0.7" top="0.75" bottom="0.75" header="0.3" footer="0.3"/>
  <pageSetup orientation="portrait" blackAndWhite="1" errors="blank"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0"/>
  <sheetViews>
    <sheetView showGridLines="0" view="pageBreakPreview" zoomScaleNormal="100" zoomScaleSheetLayoutView="100" workbookViewId="0">
      <selection activeCell="M8" sqref="M8"/>
    </sheetView>
  </sheetViews>
  <sheetFormatPr defaultColWidth="8.85546875" defaultRowHeight="15" x14ac:dyDescent="0.2"/>
  <cols>
    <col min="1" max="1" width="13.140625" style="86" customWidth="1"/>
    <col min="2" max="3" width="12.7109375" style="86" customWidth="1"/>
    <col min="4" max="4" width="8.7109375" style="86" customWidth="1"/>
    <col min="5" max="5" width="13.85546875" style="86" bestFit="1" customWidth="1"/>
    <col min="6" max="6" width="3.7109375" style="86" customWidth="1"/>
    <col min="7" max="7" width="9.140625" style="86" customWidth="1"/>
    <col min="8" max="8" width="13.42578125" style="86" bestFit="1" customWidth="1"/>
    <col min="9" max="9" width="3.7109375" style="86" customWidth="1"/>
    <col min="10" max="10" width="8" style="86" customWidth="1"/>
    <col min="11" max="13" width="12.42578125" style="86" customWidth="1"/>
    <col min="14" max="14" width="7.85546875" style="86" customWidth="1"/>
    <col min="15" max="256" width="8.85546875" style="86"/>
    <col min="257" max="257" width="13.140625" style="86" customWidth="1"/>
    <col min="258" max="258" width="11" style="86" customWidth="1"/>
    <col min="259" max="259" width="11.28515625" style="86" customWidth="1"/>
    <col min="260" max="260" width="12.42578125" style="86" customWidth="1"/>
    <col min="261" max="261" width="8.7109375" style="86" customWidth="1"/>
    <col min="262" max="262" width="12.42578125" style="86" customWidth="1"/>
    <col min="263" max="263" width="9.140625" style="86" customWidth="1"/>
    <col min="264" max="264" width="12.42578125" style="86" customWidth="1"/>
    <col min="265" max="265" width="8" style="86" customWidth="1"/>
    <col min="266" max="266" width="12.42578125" style="86" customWidth="1"/>
    <col min="267" max="267" width="8.7109375" style="86" customWidth="1"/>
    <col min="268" max="269" width="12.42578125" style="86" customWidth="1"/>
    <col min="270" max="270" width="7.85546875" style="86" customWidth="1"/>
    <col min="271" max="512" width="8.85546875" style="86"/>
    <col min="513" max="513" width="13.140625" style="86" customWidth="1"/>
    <col min="514" max="514" width="11" style="86" customWidth="1"/>
    <col min="515" max="515" width="11.28515625" style="86" customWidth="1"/>
    <col min="516" max="516" width="12.42578125" style="86" customWidth="1"/>
    <col min="517" max="517" width="8.7109375" style="86" customWidth="1"/>
    <col min="518" max="518" width="12.42578125" style="86" customWidth="1"/>
    <col min="519" max="519" width="9.140625" style="86" customWidth="1"/>
    <col min="520" max="520" width="12.42578125" style="86" customWidth="1"/>
    <col min="521" max="521" width="8" style="86" customWidth="1"/>
    <col min="522" max="522" width="12.42578125" style="86" customWidth="1"/>
    <col min="523" max="523" width="8.7109375" style="86" customWidth="1"/>
    <col min="524" max="525" width="12.42578125" style="86" customWidth="1"/>
    <col min="526" max="526" width="7.85546875" style="86" customWidth="1"/>
    <col min="527" max="768" width="8.85546875" style="86"/>
    <col min="769" max="769" width="13.140625" style="86" customWidth="1"/>
    <col min="770" max="770" width="11" style="86" customWidth="1"/>
    <col min="771" max="771" width="11.28515625" style="86" customWidth="1"/>
    <col min="772" max="772" width="12.42578125" style="86" customWidth="1"/>
    <col min="773" max="773" width="8.7109375" style="86" customWidth="1"/>
    <col min="774" max="774" width="12.42578125" style="86" customWidth="1"/>
    <col min="775" max="775" width="9.140625" style="86" customWidth="1"/>
    <col min="776" max="776" width="12.42578125" style="86" customWidth="1"/>
    <col min="777" max="777" width="8" style="86" customWidth="1"/>
    <col min="778" max="778" width="12.42578125" style="86" customWidth="1"/>
    <col min="779" max="779" width="8.7109375" style="86" customWidth="1"/>
    <col min="780" max="781" width="12.42578125" style="86" customWidth="1"/>
    <col min="782" max="782" width="7.85546875" style="86" customWidth="1"/>
    <col min="783" max="1024" width="8.85546875" style="86"/>
    <col min="1025" max="1025" width="13.140625" style="86" customWidth="1"/>
    <col min="1026" max="1026" width="11" style="86" customWidth="1"/>
    <col min="1027" max="1027" width="11.28515625" style="86" customWidth="1"/>
    <col min="1028" max="1028" width="12.42578125" style="86" customWidth="1"/>
    <col min="1029" max="1029" width="8.7109375" style="86" customWidth="1"/>
    <col min="1030" max="1030" width="12.42578125" style="86" customWidth="1"/>
    <col min="1031" max="1031" width="9.140625" style="86" customWidth="1"/>
    <col min="1032" max="1032" width="12.42578125" style="86" customWidth="1"/>
    <col min="1033" max="1033" width="8" style="86" customWidth="1"/>
    <col min="1034" max="1034" width="12.42578125" style="86" customWidth="1"/>
    <col min="1035" max="1035" width="8.7109375" style="86" customWidth="1"/>
    <col min="1036" max="1037" width="12.42578125" style="86" customWidth="1"/>
    <col min="1038" max="1038" width="7.85546875" style="86" customWidth="1"/>
    <col min="1039" max="1280" width="8.85546875" style="86"/>
    <col min="1281" max="1281" width="13.140625" style="86" customWidth="1"/>
    <col min="1282" max="1282" width="11" style="86" customWidth="1"/>
    <col min="1283" max="1283" width="11.28515625" style="86" customWidth="1"/>
    <col min="1284" max="1284" width="12.42578125" style="86" customWidth="1"/>
    <col min="1285" max="1285" width="8.7109375" style="86" customWidth="1"/>
    <col min="1286" max="1286" width="12.42578125" style="86" customWidth="1"/>
    <col min="1287" max="1287" width="9.140625" style="86" customWidth="1"/>
    <col min="1288" max="1288" width="12.42578125" style="86" customWidth="1"/>
    <col min="1289" max="1289" width="8" style="86" customWidth="1"/>
    <col min="1290" max="1290" width="12.42578125" style="86" customWidth="1"/>
    <col min="1291" max="1291" width="8.7109375" style="86" customWidth="1"/>
    <col min="1292" max="1293" width="12.42578125" style="86" customWidth="1"/>
    <col min="1294" max="1294" width="7.85546875" style="86" customWidth="1"/>
    <col min="1295" max="1536" width="8.85546875" style="86"/>
    <col min="1537" max="1537" width="13.140625" style="86" customWidth="1"/>
    <col min="1538" max="1538" width="11" style="86" customWidth="1"/>
    <col min="1539" max="1539" width="11.28515625" style="86" customWidth="1"/>
    <col min="1540" max="1540" width="12.42578125" style="86" customWidth="1"/>
    <col min="1541" max="1541" width="8.7109375" style="86" customWidth="1"/>
    <col min="1542" max="1542" width="12.42578125" style="86" customWidth="1"/>
    <col min="1543" max="1543" width="9.140625" style="86" customWidth="1"/>
    <col min="1544" max="1544" width="12.42578125" style="86" customWidth="1"/>
    <col min="1545" max="1545" width="8" style="86" customWidth="1"/>
    <col min="1546" max="1546" width="12.42578125" style="86" customWidth="1"/>
    <col min="1547" max="1547" width="8.7109375" style="86" customWidth="1"/>
    <col min="1548" max="1549" width="12.42578125" style="86" customWidth="1"/>
    <col min="1550" max="1550" width="7.85546875" style="86" customWidth="1"/>
    <col min="1551" max="1792" width="8.85546875" style="86"/>
    <col min="1793" max="1793" width="13.140625" style="86" customWidth="1"/>
    <col min="1794" max="1794" width="11" style="86" customWidth="1"/>
    <col min="1795" max="1795" width="11.28515625" style="86" customWidth="1"/>
    <col min="1796" max="1796" width="12.42578125" style="86" customWidth="1"/>
    <col min="1797" max="1797" width="8.7109375" style="86" customWidth="1"/>
    <col min="1798" max="1798" width="12.42578125" style="86" customWidth="1"/>
    <col min="1799" max="1799" width="9.140625" style="86" customWidth="1"/>
    <col min="1800" max="1800" width="12.42578125" style="86" customWidth="1"/>
    <col min="1801" max="1801" width="8" style="86" customWidth="1"/>
    <col min="1802" max="1802" width="12.42578125" style="86" customWidth="1"/>
    <col min="1803" max="1803" width="8.7109375" style="86" customWidth="1"/>
    <col min="1804" max="1805" width="12.42578125" style="86" customWidth="1"/>
    <col min="1806" max="1806" width="7.85546875" style="86" customWidth="1"/>
    <col min="1807" max="2048" width="8.85546875" style="86"/>
    <col min="2049" max="2049" width="13.140625" style="86" customWidth="1"/>
    <col min="2050" max="2050" width="11" style="86" customWidth="1"/>
    <col min="2051" max="2051" width="11.28515625" style="86" customWidth="1"/>
    <col min="2052" max="2052" width="12.42578125" style="86" customWidth="1"/>
    <col min="2053" max="2053" width="8.7109375" style="86" customWidth="1"/>
    <col min="2054" max="2054" width="12.42578125" style="86" customWidth="1"/>
    <col min="2055" max="2055" width="9.140625" style="86" customWidth="1"/>
    <col min="2056" max="2056" width="12.42578125" style="86" customWidth="1"/>
    <col min="2057" max="2057" width="8" style="86" customWidth="1"/>
    <col min="2058" max="2058" width="12.42578125" style="86" customWidth="1"/>
    <col min="2059" max="2059" width="8.7109375" style="86" customWidth="1"/>
    <col min="2060" max="2061" width="12.42578125" style="86" customWidth="1"/>
    <col min="2062" max="2062" width="7.85546875" style="86" customWidth="1"/>
    <col min="2063" max="2304" width="8.85546875" style="86"/>
    <col min="2305" max="2305" width="13.140625" style="86" customWidth="1"/>
    <col min="2306" max="2306" width="11" style="86" customWidth="1"/>
    <col min="2307" max="2307" width="11.28515625" style="86" customWidth="1"/>
    <col min="2308" max="2308" width="12.42578125" style="86" customWidth="1"/>
    <col min="2309" max="2309" width="8.7109375" style="86" customWidth="1"/>
    <col min="2310" max="2310" width="12.42578125" style="86" customWidth="1"/>
    <col min="2311" max="2311" width="9.140625" style="86" customWidth="1"/>
    <col min="2312" max="2312" width="12.42578125" style="86" customWidth="1"/>
    <col min="2313" max="2313" width="8" style="86" customWidth="1"/>
    <col min="2314" max="2314" width="12.42578125" style="86" customWidth="1"/>
    <col min="2315" max="2315" width="8.7109375" style="86" customWidth="1"/>
    <col min="2316" max="2317" width="12.42578125" style="86" customWidth="1"/>
    <col min="2318" max="2318" width="7.85546875" style="86" customWidth="1"/>
    <col min="2319" max="2560" width="8.85546875" style="86"/>
    <col min="2561" max="2561" width="13.140625" style="86" customWidth="1"/>
    <col min="2562" max="2562" width="11" style="86" customWidth="1"/>
    <col min="2563" max="2563" width="11.28515625" style="86" customWidth="1"/>
    <col min="2564" max="2564" width="12.42578125" style="86" customWidth="1"/>
    <col min="2565" max="2565" width="8.7109375" style="86" customWidth="1"/>
    <col min="2566" max="2566" width="12.42578125" style="86" customWidth="1"/>
    <col min="2567" max="2567" width="9.140625" style="86" customWidth="1"/>
    <col min="2568" max="2568" width="12.42578125" style="86" customWidth="1"/>
    <col min="2569" max="2569" width="8" style="86" customWidth="1"/>
    <col min="2570" max="2570" width="12.42578125" style="86" customWidth="1"/>
    <col min="2571" max="2571" width="8.7109375" style="86" customWidth="1"/>
    <col min="2572" max="2573" width="12.42578125" style="86" customWidth="1"/>
    <col min="2574" max="2574" width="7.85546875" style="86" customWidth="1"/>
    <col min="2575" max="2816" width="8.85546875" style="86"/>
    <col min="2817" max="2817" width="13.140625" style="86" customWidth="1"/>
    <col min="2818" max="2818" width="11" style="86" customWidth="1"/>
    <col min="2819" max="2819" width="11.28515625" style="86" customWidth="1"/>
    <col min="2820" max="2820" width="12.42578125" style="86" customWidth="1"/>
    <col min="2821" max="2821" width="8.7109375" style="86" customWidth="1"/>
    <col min="2822" max="2822" width="12.42578125" style="86" customWidth="1"/>
    <col min="2823" max="2823" width="9.140625" style="86" customWidth="1"/>
    <col min="2824" max="2824" width="12.42578125" style="86" customWidth="1"/>
    <col min="2825" max="2825" width="8" style="86" customWidth="1"/>
    <col min="2826" max="2826" width="12.42578125" style="86" customWidth="1"/>
    <col min="2827" max="2827" width="8.7109375" style="86" customWidth="1"/>
    <col min="2828" max="2829" width="12.42578125" style="86" customWidth="1"/>
    <col min="2830" max="2830" width="7.85546875" style="86" customWidth="1"/>
    <col min="2831" max="3072" width="8.85546875" style="86"/>
    <col min="3073" max="3073" width="13.140625" style="86" customWidth="1"/>
    <col min="3074" max="3074" width="11" style="86" customWidth="1"/>
    <col min="3075" max="3075" width="11.28515625" style="86" customWidth="1"/>
    <col min="3076" max="3076" width="12.42578125" style="86" customWidth="1"/>
    <col min="3077" max="3077" width="8.7109375" style="86" customWidth="1"/>
    <col min="3078" max="3078" width="12.42578125" style="86" customWidth="1"/>
    <col min="3079" max="3079" width="9.140625" style="86" customWidth="1"/>
    <col min="3080" max="3080" width="12.42578125" style="86" customWidth="1"/>
    <col min="3081" max="3081" width="8" style="86" customWidth="1"/>
    <col min="3082" max="3082" width="12.42578125" style="86" customWidth="1"/>
    <col min="3083" max="3083" width="8.7109375" style="86" customWidth="1"/>
    <col min="3084" max="3085" width="12.42578125" style="86" customWidth="1"/>
    <col min="3086" max="3086" width="7.85546875" style="86" customWidth="1"/>
    <col min="3087" max="3328" width="8.85546875" style="86"/>
    <col min="3329" max="3329" width="13.140625" style="86" customWidth="1"/>
    <col min="3330" max="3330" width="11" style="86" customWidth="1"/>
    <col min="3331" max="3331" width="11.28515625" style="86" customWidth="1"/>
    <col min="3332" max="3332" width="12.42578125" style="86" customWidth="1"/>
    <col min="3333" max="3333" width="8.7109375" style="86" customWidth="1"/>
    <col min="3334" max="3334" width="12.42578125" style="86" customWidth="1"/>
    <col min="3335" max="3335" width="9.140625" style="86" customWidth="1"/>
    <col min="3336" max="3336" width="12.42578125" style="86" customWidth="1"/>
    <col min="3337" max="3337" width="8" style="86" customWidth="1"/>
    <col min="3338" max="3338" width="12.42578125" style="86" customWidth="1"/>
    <col min="3339" max="3339" width="8.7109375" style="86" customWidth="1"/>
    <col min="3340" max="3341" width="12.42578125" style="86" customWidth="1"/>
    <col min="3342" max="3342" width="7.85546875" style="86" customWidth="1"/>
    <col min="3343" max="3584" width="8.85546875" style="86"/>
    <col min="3585" max="3585" width="13.140625" style="86" customWidth="1"/>
    <col min="3586" max="3586" width="11" style="86" customWidth="1"/>
    <col min="3587" max="3587" width="11.28515625" style="86" customWidth="1"/>
    <col min="3588" max="3588" width="12.42578125" style="86" customWidth="1"/>
    <col min="3589" max="3589" width="8.7109375" style="86" customWidth="1"/>
    <col min="3590" max="3590" width="12.42578125" style="86" customWidth="1"/>
    <col min="3591" max="3591" width="9.140625" style="86" customWidth="1"/>
    <col min="3592" max="3592" width="12.42578125" style="86" customWidth="1"/>
    <col min="3593" max="3593" width="8" style="86" customWidth="1"/>
    <col min="3594" max="3594" width="12.42578125" style="86" customWidth="1"/>
    <col min="3595" max="3595" width="8.7109375" style="86" customWidth="1"/>
    <col min="3596" max="3597" width="12.42578125" style="86" customWidth="1"/>
    <col min="3598" max="3598" width="7.85546875" style="86" customWidth="1"/>
    <col min="3599" max="3840" width="8.85546875" style="86"/>
    <col min="3841" max="3841" width="13.140625" style="86" customWidth="1"/>
    <col min="3842" max="3842" width="11" style="86" customWidth="1"/>
    <col min="3843" max="3843" width="11.28515625" style="86" customWidth="1"/>
    <col min="3844" max="3844" width="12.42578125" style="86" customWidth="1"/>
    <col min="3845" max="3845" width="8.7109375" style="86" customWidth="1"/>
    <col min="3846" max="3846" width="12.42578125" style="86" customWidth="1"/>
    <col min="3847" max="3847" width="9.140625" style="86" customWidth="1"/>
    <col min="3848" max="3848" width="12.42578125" style="86" customWidth="1"/>
    <col min="3849" max="3849" width="8" style="86" customWidth="1"/>
    <col min="3850" max="3850" width="12.42578125" style="86" customWidth="1"/>
    <col min="3851" max="3851" width="8.7109375" style="86" customWidth="1"/>
    <col min="3852" max="3853" width="12.42578125" style="86" customWidth="1"/>
    <col min="3854" max="3854" width="7.85546875" style="86" customWidth="1"/>
    <col min="3855" max="4096" width="8.85546875" style="86"/>
    <col min="4097" max="4097" width="13.140625" style="86" customWidth="1"/>
    <col min="4098" max="4098" width="11" style="86" customWidth="1"/>
    <col min="4099" max="4099" width="11.28515625" style="86" customWidth="1"/>
    <col min="4100" max="4100" width="12.42578125" style="86" customWidth="1"/>
    <col min="4101" max="4101" width="8.7109375" style="86" customWidth="1"/>
    <col min="4102" max="4102" width="12.42578125" style="86" customWidth="1"/>
    <col min="4103" max="4103" width="9.140625" style="86" customWidth="1"/>
    <col min="4104" max="4104" width="12.42578125" style="86" customWidth="1"/>
    <col min="4105" max="4105" width="8" style="86" customWidth="1"/>
    <col min="4106" max="4106" width="12.42578125" style="86" customWidth="1"/>
    <col min="4107" max="4107" width="8.7109375" style="86" customWidth="1"/>
    <col min="4108" max="4109" width="12.42578125" style="86" customWidth="1"/>
    <col min="4110" max="4110" width="7.85546875" style="86" customWidth="1"/>
    <col min="4111" max="4352" width="8.85546875" style="86"/>
    <col min="4353" max="4353" width="13.140625" style="86" customWidth="1"/>
    <col min="4354" max="4354" width="11" style="86" customWidth="1"/>
    <col min="4355" max="4355" width="11.28515625" style="86" customWidth="1"/>
    <col min="4356" max="4356" width="12.42578125" style="86" customWidth="1"/>
    <col min="4357" max="4357" width="8.7109375" style="86" customWidth="1"/>
    <col min="4358" max="4358" width="12.42578125" style="86" customWidth="1"/>
    <col min="4359" max="4359" width="9.140625" style="86" customWidth="1"/>
    <col min="4360" max="4360" width="12.42578125" style="86" customWidth="1"/>
    <col min="4361" max="4361" width="8" style="86" customWidth="1"/>
    <col min="4362" max="4362" width="12.42578125" style="86" customWidth="1"/>
    <col min="4363" max="4363" width="8.7109375" style="86" customWidth="1"/>
    <col min="4364" max="4365" width="12.42578125" style="86" customWidth="1"/>
    <col min="4366" max="4366" width="7.85546875" style="86" customWidth="1"/>
    <col min="4367" max="4608" width="8.85546875" style="86"/>
    <col min="4609" max="4609" width="13.140625" style="86" customWidth="1"/>
    <col min="4610" max="4610" width="11" style="86" customWidth="1"/>
    <col min="4611" max="4611" width="11.28515625" style="86" customWidth="1"/>
    <col min="4612" max="4612" width="12.42578125" style="86" customWidth="1"/>
    <col min="4613" max="4613" width="8.7109375" style="86" customWidth="1"/>
    <col min="4614" max="4614" width="12.42578125" style="86" customWidth="1"/>
    <col min="4615" max="4615" width="9.140625" style="86" customWidth="1"/>
    <col min="4616" max="4616" width="12.42578125" style="86" customWidth="1"/>
    <col min="4617" max="4617" width="8" style="86" customWidth="1"/>
    <col min="4618" max="4618" width="12.42578125" style="86" customWidth="1"/>
    <col min="4619" max="4619" width="8.7109375" style="86" customWidth="1"/>
    <col min="4620" max="4621" width="12.42578125" style="86" customWidth="1"/>
    <col min="4622" max="4622" width="7.85546875" style="86" customWidth="1"/>
    <col min="4623" max="4864" width="8.85546875" style="86"/>
    <col min="4865" max="4865" width="13.140625" style="86" customWidth="1"/>
    <col min="4866" max="4866" width="11" style="86" customWidth="1"/>
    <col min="4867" max="4867" width="11.28515625" style="86" customWidth="1"/>
    <col min="4868" max="4868" width="12.42578125" style="86" customWidth="1"/>
    <col min="4869" max="4869" width="8.7109375" style="86" customWidth="1"/>
    <col min="4870" max="4870" width="12.42578125" style="86" customWidth="1"/>
    <col min="4871" max="4871" width="9.140625" style="86" customWidth="1"/>
    <col min="4872" max="4872" width="12.42578125" style="86" customWidth="1"/>
    <col min="4873" max="4873" width="8" style="86" customWidth="1"/>
    <col min="4874" max="4874" width="12.42578125" style="86" customWidth="1"/>
    <col min="4875" max="4875" width="8.7109375" style="86" customWidth="1"/>
    <col min="4876" max="4877" width="12.42578125" style="86" customWidth="1"/>
    <col min="4878" max="4878" width="7.85546875" style="86" customWidth="1"/>
    <col min="4879" max="5120" width="8.85546875" style="86"/>
    <col min="5121" max="5121" width="13.140625" style="86" customWidth="1"/>
    <col min="5122" max="5122" width="11" style="86" customWidth="1"/>
    <col min="5123" max="5123" width="11.28515625" style="86" customWidth="1"/>
    <col min="5124" max="5124" width="12.42578125" style="86" customWidth="1"/>
    <col min="5125" max="5125" width="8.7109375" style="86" customWidth="1"/>
    <col min="5126" max="5126" width="12.42578125" style="86" customWidth="1"/>
    <col min="5127" max="5127" width="9.140625" style="86" customWidth="1"/>
    <col min="5128" max="5128" width="12.42578125" style="86" customWidth="1"/>
    <col min="5129" max="5129" width="8" style="86" customWidth="1"/>
    <col min="5130" max="5130" width="12.42578125" style="86" customWidth="1"/>
    <col min="5131" max="5131" width="8.7109375" style="86" customWidth="1"/>
    <col min="5132" max="5133" width="12.42578125" style="86" customWidth="1"/>
    <col min="5134" max="5134" width="7.85546875" style="86" customWidth="1"/>
    <col min="5135" max="5376" width="8.85546875" style="86"/>
    <col min="5377" max="5377" width="13.140625" style="86" customWidth="1"/>
    <col min="5378" max="5378" width="11" style="86" customWidth="1"/>
    <col min="5379" max="5379" width="11.28515625" style="86" customWidth="1"/>
    <col min="5380" max="5380" width="12.42578125" style="86" customWidth="1"/>
    <col min="5381" max="5381" width="8.7109375" style="86" customWidth="1"/>
    <col min="5382" max="5382" width="12.42578125" style="86" customWidth="1"/>
    <col min="5383" max="5383" width="9.140625" style="86" customWidth="1"/>
    <col min="5384" max="5384" width="12.42578125" style="86" customWidth="1"/>
    <col min="5385" max="5385" width="8" style="86" customWidth="1"/>
    <col min="5386" max="5386" width="12.42578125" style="86" customWidth="1"/>
    <col min="5387" max="5387" width="8.7109375" style="86" customWidth="1"/>
    <col min="5388" max="5389" width="12.42578125" style="86" customWidth="1"/>
    <col min="5390" max="5390" width="7.85546875" style="86" customWidth="1"/>
    <col min="5391" max="5632" width="8.85546875" style="86"/>
    <col min="5633" max="5633" width="13.140625" style="86" customWidth="1"/>
    <col min="5634" max="5634" width="11" style="86" customWidth="1"/>
    <col min="5635" max="5635" width="11.28515625" style="86" customWidth="1"/>
    <col min="5636" max="5636" width="12.42578125" style="86" customWidth="1"/>
    <col min="5637" max="5637" width="8.7109375" style="86" customWidth="1"/>
    <col min="5638" max="5638" width="12.42578125" style="86" customWidth="1"/>
    <col min="5639" max="5639" width="9.140625" style="86" customWidth="1"/>
    <col min="5640" max="5640" width="12.42578125" style="86" customWidth="1"/>
    <col min="5641" max="5641" width="8" style="86" customWidth="1"/>
    <col min="5642" max="5642" width="12.42578125" style="86" customWidth="1"/>
    <col min="5643" max="5643" width="8.7109375" style="86" customWidth="1"/>
    <col min="5644" max="5645" width="12.42578125" style="86" customWidth="1"/>
    <col min="5646" max="5646" width="7.85546875" style="86" customWidth="1"/>
    <col min="5647" max="5888" width="8.85546875" style="86"/>
    <col min="5889" max="5889" width="13.140625" style="86" customWidth="1"/>
    <col min="5890" max="5890" width="11" style="86" customWidth="1"/>
    <col min="5891" max="5891" width="11.28515625" style="86" customWidth="1"/>
    <col min="5892" max="5892" width="12.42578125" style="86" customWidth="1"/>
    <col min="5893" max="5893" width="8.7109375" style="86" customWidth="1"/>
    <col min="5894" max="5894" width="12.42578125" style="86" customWidth="1"/>
    <col min="5895" max="5895" width="9.140625" style="86" customWidth="1"/>
    <col min="5896" max="5896" width="12.42578125" style="86" customWidth="1"/>
    <col min="5897" max="5897" width="8" style="86" customWidth="1"/>
    <col min="5898" max="5898" width="12.42578125" style="86" customWidth="1"/>
    <col min="5899" max="5899" width="8.7109375" style="86" customWidth="1"/>
    <col min="5900" max="5901" width="12.42578125" style="86" customWidth="1"/>
    <col min="5902" max="5902" width="7.85546875" style="86" customWidth="1"/>
    <col min="5903" max="6144" width="8.85546875" style="86"/>
    <col min="6145" max="6145" width="13.140625" style="86" customWidth="1"/>
    <col min="6146" max="6146" width="11" style="86" customWidth="1"/>
    <col min="6147" max="6147" width="11.28515625" style="86" customWidth="1"/>
    <col min="6148" max="6148" width="12.42578125" style="86" customWidth="1"/>
    <col min="6149" max="6149" width="8.7109375" style="86" customWidth="1"/>
    <col min="6150" max="6150" width="12.42578125" style="86" customWidth="1"/>
    <col min="6151" max="6151" width="9.140625" style="86" customWidth="1"/>
    <col min="6152" max="6152" width="12.42578125" style="86" customWidth="1"/>
    <col min="6153" max="6153" width="8" style="86" customWidth="1"/>
    <col min="6154" max="6154" width="12.42578125" style="86" customWidth="1"/>
    <col min="6155" max="6155" width="8.7109375" style="86" customWidth="1"/>
    <col min="6156" max="6157" width="12.42578125" style="86" customWidth="1"/>
    <col min="6158" max="6158" width="7.85546875" style="86" customWidth="1"/>
    <col min="6159" max="6400" width="8.85546875" style="86"/>
    <col min="6401" max="6401" width="13.140625" style="86" customWidth="1"/>
    <col min="6402" max="6402" width="11" style="86" customWidth="1"/>
    <col min="6403" max="6403" width="11.28515625" style="86" customWidth="1"/>
    <col min="6404" max="6404" width="12.42578125" style="86" customWidth="1"/>
    <col min="6405" max="6405" width="8.7109375" style="86" customWidth="1"/>
    <col min="6406" max="6406" width="12.42578125" style="86" customWidth="1"/>
    <col min="6407" max="6407" width="9.140625" style="86" customWidth="1"/>
    <col min="6408" max="6408" width="12.42578125" style="86" customWidth="1"/>
    <col min="6409" max="6409" width="8" style="86" customWidth="1"/>
    <col min="6410" max="6410" width="12.42578125" style="86" customWidth="1"/>
    <col min="6411" max="6411" width="8.7109375" style="86" customWidth="1"/>
    <col min="6412" max="6413" width="12.42578125" style="86" customWidth="1"/>
    <col min="6414" max="6414" width="7.85546875" style="86" customWidth="1"/>
    <col min="6415" max="6656" width="8.85546875" style="86"/>
    <col min="6657" max="6657" width="13.140625" style="86" customWidth="1"/>
    <col min="6658" max="6658" width="11" style="86" customWidth="1"/>
    <col min="6659" max="6659" width="11.28515625" style="86" customWidth="1"/>
    <col min="6660" max="6660" width="12.42578125" style="86" customWidth="1"/>
    <col min="6661" max="6661" width="8.7109375" style="86" customWidth="1"/>
    <col min="6662" max="6662" width="12.42578125" style="86" customWidth="1"/>
    <col min="6663" max="6663" width="9.140625" style="86" customWidth="1"/>
    <col min="6664" max="6664" width="12.42578125" style="86" customWidth="1"/>
    <col min="6665" max="6665" width="8" style="86" customWidth="1"/>
    <col min="6666" max="6666" width="12.42578125" style="86" customWidth="1"/>
    <col min="6667" max="6667" width="8.7109375" style="86" customWidth="1"/>
    <col min="6668" max="6669" width="12.42578125" style="86" customWidth="1"/>
    <col min="6670" max="6670" width="7.85546875" style="86" customWidth="1"/>
    <col min="6671" max="6912" width="8.85546875" style="86"/>
    <col min="6913" max="6913" width="13.140625" style="86" customWidth="1"/>
    <col min="6914" max="6914" width="11" style="86" customWidth="1"/>
    <col min="6915" max="6915" width="11.28515625" style="86" customWidth="1"/>
    <col min="6916" max="6916" width="12.42578125" style="86" customWidth="1"/>
    <col min="6917" max="6917" width="8.7109375" style="86" customWidth="1"/>
    <col min="6918" max="6918" width="12.42578125" style="86" customWidth="1"/>
    <col min="6919" max="6919" width="9.140625" style="86" customWidth="1"/>
    <col min="6920" max="6920" width="12.42578125" style="86" customWidth="1"/>
    <col min="6921" max="6921" width="8" style="86" customWidth="1"/>
    <col min="6922" max="6922" width="12.42578125" style="86" customWidth="1"/>
    <col min="6923" max="6923" width="8.7109375" style="86" customWidth="1"/>
    <col min="6924" max="6925" width="12.42578125" style="86" customWidth="1"/>
    <col min="6926" max="6926" width="7.85546875" style="86" customWidth="1"/>
    <col min="6927" max="7168" width="8.85546875" style="86"/>
    <col min="7169" max="7169" width="13.140625" style="86" customWidth="1"/>
    <col min="7170" max="7170" width="11" style="86" customWidth="1"/>
    <col min="7171" max="7171" width="11.28515625" style="86" customWidth="1"/>
    <col min="7172" max="7172" width="12.42578125" style="86" customWidth="1"/>
    <col min="7173" max="7173" width="8.7109375" style="86" customWidth="1"/>
    <col min="7174" max="7174" width="12.42578125" style="86" customWidth="1"/>
    <col min="7175" max="7175" width="9.140625" style="86" customWidth="1"/>
    <col min="7176" max="7176" width="12.42578125" style="86" customWidth="1"/>
    <col min="7177" max="7177" width="8" style="86" customWidth="1"/>
    <col min="7178" max="7178" width="12.42578125" style="86" customWidth="1"/>
    <col min="7179" max="7179" width="8.7109375" style="86" customWidth="1"/>
    <col min="7180" max="7181" width="12.42578125" style="86" customWidth="1"/>
    <col min="7182" max="7182" width="7.85546875" style="86" customWidth="1"/>
    <col min="7183" max="7424" width="8.85546875" style="86"/>
    <col min="7425" max="7425" width="13.140625" style="86" customWidth="1"/>
    <col min="7426" max="7426" width="11" style="86" customWidth="1"/>
    <col min="7427" max="7427" width="11.28515625" style="86" customWidth="1"/>
    <col min="7428" max="7428" width="12.42578125" style="86" customWidth="1"/>
    <col min="7429" max="7429" width="8.7109375" style="86" customWidth="1"/>
    <col min="7430" max="7430" width="12.42578125" style="86" customWidth="1"/>
    <col min="7431" max="7431" width="9.140625" style="86" customWidth="1"/>
    <col min="7432" max="7432" width="12.42578125" style="86" customWidth="1"/>
    <col min="7433" max="7433" width="8" style="86" customWidth="1"/>
    <col min="7434" max="7434" width="12.42578125" style="86" customWidth="1"/>
    <col min="7435" max="7435" width="8.7109375" style="86" customWidth="1"/>
    <col min="7436" max="7437" width="12.42578125" style="86" customWidth="1"/>
    <col min="7438" max="7438" width="7.85546875" style="86" customWidth="1"/>
    <col min="7439" max="7680" width="8.85546875" style="86"/>
    <col min="7681" max="7681" width="13.140625" style="86" customWidth="1"/>
    <col min="7682" max="7682" width="11" style="86" customWidth="1"/>
    <col min="7683" max="7683" width="11.28515625" style="86" customWidth="1"/>
    <col min="7684" max="7684" width="12.42578125" style="86" customWidth="1"/>
    <col min="7685" max="7685" width="8.7109375" style="86" customWidth="1"/>
    <col min="7686" max="7686" width="12.42578125" style="86" customWidth="1"/>
    <col min="7687" max="7687" width="9.140625" style="86" customWidth="1"/>
    <col min="7688" max="7688" width="12.42578125" style="86" customWidth="1"/>
    <col min="7689" max="7689" width="8" style="86" customWidth="1"/>
    <col min="7690" max="7690" width="12.42578125" style="86" customWidth="1"/>
    <col min="7691" max="7691" width="8.7109375" style="86" customWidth="1"/>
    <col min="7692" max="7693" width="12.42578125" style="86" customWidth="1"/>
    <col min="7694" max="7694" width="7.85546875" style="86" customWidth="1"/>
    <col min="7695" max="7936" width="8.85546875" style="86"/>
    <col min="7937" max="7937" width="13.140625" style="86" customWidth="1"/>
    <col min="7938" max="7938" width="11" style="86" customWidth="1"/>
    <col min="7939" max="7939" width="11.28515625" style="86" customWidth="1"/>
    <col min="7940" max="7940" width="12.42578125" style="86" customWidth="1"/>
    <col min="7941" max="7941" width="8.7109375" style="86" customWidth="1"/>
    <col min="7942" max="7942" width="12.42578125" style="86" customWidth="1"/>
    <col min="7943" max="7943" width="9.140625" style="86" customWidth="1"/>
    <col min="7944" max="7944" width="12.42578125" style="86" customWidth="1"/>
    <col min="7945" max="7945" width="8" style="86" customWidth="1"/>
    <col min="7946" max="7946" width="12.42578125" style="86" customWidth="1"/>
    <col min="7947" max="7947" width="8.7109375" style="86" customWidth="1"/>
    <col min="7948" max="7949" width="12.42578125" style="86" customWidth="1"/>
    <col min="7950" max="7950" width="7.85546875" style="86" customWidth="1"/>
    <col min="7951" max="8192" width="8.85546875" style="86"/>
    <col min="8193" max="8193" width="13.140625" style="86" customWidth="1"/>
    <col min="8194" max="8194" width="11" style="86" customWidth="1"/>
    <col min="8195" max="8195" width="11.28515625" style="86" customWidth="1"/>
    <col min="8196" max="8196" width="12.42578125" style="86" customWidth="1"/>
    <col min="8197" max="8197" width="8.7109375" style="86" customWidth="1"/>
    <col min="8198" max="8198" width="12.42578125" style="86" customWidth="1"/>
    <col min="8199" max="8199" width="9.140625" style="86" customWidth="1"/>
    <col min="8200" max="8200" width="12.42578125" style="86" customWidth="1"/>
    <col min="8201" max="8201" width="8" style="86" customWidth="1"/>
    <col min="8202" max="8202" width="12.42578125" style="86" customWidth="1"/>
    <col min="8203" max="8203" width="8.7109375" style="86" customWidth="1"/>
    <col min="8204" max="8205" width="12.42578125" style="86" customWidth="1"/>
    <col min="8206" max="8206" width="7.85546875" style="86" customWidth="1"/>
    <col min="8207" max="8448" width="8.85546875" style="86"/>
    <col min="8449" max="8449" width="13.140625" style="86" customWidth="1"/>
    <col min="8450" max="8450" width="11" style="86" customWidth="1"/>
    <col min="8451" max="8451" width="11.28515625" style="86" customWidth="1"/>
    <col min="8452" max="8452" width="12.42578125" style="86" customWidth="1"/>
    <col min="8453" max="8453" width="8.7109375" style="86" customWidth="1"/>
    <col min="8454" max="8454" width="12.42578125" style="86" customWidth="1"/>
    <col min="8455" max="8455" width="9.140625" style="86" customWidth="1"/>
    <col min="8456" max="8456" width="12.42578125" style="86" customWidth="1"/>
    <col min="8457" max="8457" width="8" style="86" customWidth="1"/>
    <col min="8458" max="8458" width="12.42578125" style="86" customWidth="1"/>
    <col min="8459" max="8459" width="8.7109375" style="86" customWidth="1"/>
    <col min="8460" max="8461" width="12.42578125" style="86" customWidth="1"/>
    <col min="8462" max="8462" width="7.85546875" style="86" customWidth="1"/>
    <col min="8463" max="8704" width="8.85546875" style="86"/>
    <col min="8705" max="8705" width="13.140625" style="86" customWidth="1"/>
    <col min="8706" max="8706" width="11" style="86" customWidth="1"/>
    <col min="8707" max="8707" width="11.28515625" style="86" customWidth="1"/>
    <col min="8708" max="8708" width="12.42578125" style="86" customWidth="1"/>
    <col min="8709" max="8709" width="8.7109375" style="86" customWidth="1"/>
    <col min="8710" max="8710" width="12.42578125" style="86" customWidth="1"/>
    <col min="8711" max="8711" width="9.140625" style="86" customWidth="1"/>
    <col min="8712" max="8712" width="12.42578125" style="86" customWidth="1"/>
    <col min="8713" max="8713" width="8" style="86" customWidth="1"/>
    <col min="8714" max="8714" width="12.42578125" style="86" customWidth="1"/>
    <col min="8715" max="8715" width="8.7109375" style="86" customWidth="1"/>
    <col min="8716" max="8717" width="12.42578125" style="86" customWidth="1"/>
    <col min="8718" max="8718" width="7.85546875" style="86" customWidth="1"/>
    <col min="8719" max="8960" width="8.85546875" style="86"/>
    <col min="8961" max="8961" width="13.140625" style="86" customWidth="1"/>
    <col min="8962" max="8962" width="11" style="86" customWidth="1"/>
    <col min="8963" max="8963" width="11.28515625" style="86" customWidth="1"/>
    <col min="8964" max="8964" width="12.42578125" style="86" customWidth="1"/>
    <col min="8965" max="8965" width="8.7109375" style="86" customWidth="1"/>
    <col min="8966" max="8966" width="12.42578125" style="86" customWidth="1"/>
    <col min="8967" max="8967" width="9.140625" style="86" customWidth="1"/>
    <col min="8968" max="8968" width="12.42578125" style="86" customWidth="1"/>
    <col min="8969" max="8969" width="8" style="86" customWidth="1"/>
    <col min="8970" max="8970" width="12.42578125" style="86" customWidth="1"/>
    <col min="8971" max="8971" width="8.7109375" style="86" customWidth="1"/>
    <col min="8972" max="8973" width="12.42578125" style="86" customWidth="1"/>
    <col min="8974" max="8974" width="7.85546875" style="86" customWidth="1"/>
    <col min="8975" max="9216" width="8.85546875" style="86"/>
    <col min="9217" max="9217" width="13.140625" style="86" customWidth="1"/>
    <col min="9218" max="9218" width="11" style="86" customWidth="1"/>
    <col min="9219" max="9219" width="11.28515625" style="86" customWidth="1"/>
    <col min="9220" max="9220" width="12.42578125" style="86" customWidth="1"/>
    <col min="9221" max="9221" width="8.7109375" style="86" customWidth="1"/>
    <col min="9222" max="9222" width="12.42578125" style="86" customWidth="1"/>
    <col min="9223" max="9223" width="9.140625" style="86" customWidth="1"/>
    <col min="9224" max="9224" width="12.42578125" style="86" customWidth="1"/>
    <col min="9225" max="9225" width="8" style="86" customWidth="1"/>
    <col min="9226" max="9226" width="12.42578125" style="86" customWidth="1"/>
    <col min="9227" max="9227" width="8.7109375" style="86" customWidth="1"/>
    <col min="9228" max="9229" width="12.42578125" style="86" customWidth="1"/>
    <col min="9230" max="9230" width="7.85546875" style="86" customWidth="1"/>
    <col min="9231" max="9472" width="8.85546875" style="86"/>
    <col min="9473" max="9473" width="13.140625" style="86" customWidth="1"/>
    <col min="9474" max="9474" width="11" style="86" customWidth="1"/>
    <col min="9475" max="9475" width="11.28515625" style="86" customWidth="1"/>
    <col min="9476" max="9476" width="12.42578125" style="86" customWidth="1"/>
    <col min="9477" max="9477" width="8.7109375" style="86" customWidth="1"/>
    <col min="9478" max="9478" width="12.42578125" style="86" customWidth="1"/>
    <col min="9479" max="9479" width="9.140625" style="86" customWidth="1"/>
    <col min="9480" max="9480" width="12.42578125" style="86" customWidth="1"/>
    <col min="9481" max="9481" width="8" style="86" customWidth="1"/>
    <col min="9482" max="9482" width="12.42578125" style="86" customWidth="1"/>
    <col min="9483" max="9483" width="8.7109375" style="86" customWidth="1"/>
    <col min="9484" max="9485" width="12.42578125" style="86" customWidth="1"/>
    <col min="9486" max="9486" width="7.85546875" style="86" customWidth="1"/>
    <col min="9487" max="9728" width="8.85546875" style="86"/>
    <col min="9729" max="9729" width="13.140625" style="86" customWidth="1"/>
    <col min="9730" max="9730" width="11" style="86" customWidth="1"/>
    <col min="9731" max="9731" width="11.28515625" style="86" customWidth="1"/>
    <col min="9732" max="9732" width="12.42578125" style="86" customWidth="1"/>
    <col min="9733" max="9733" width="8.7109375" style="86" customWidth="1"/>
    <col min="9734" max="9734" width="12.42578125" style="86" customWidth="1"/>
    <col min="9735" max="9735" width="9.140625" style="86" customWidth="1"/>
    <col min="9736" max="9736" width="12.42578125" style="86" customWidth="1"/>
    <col min="9737" max="9737" width="8" style="86" customWidth="1"/>
    <col min="9738" max="9738" width="12.42578125" style="86" customWidth="1"/>
    <col min="9739" max="9739" width="8.7109375" style="86" customWidth="1"/>
    <col min="9740" max="9741" width="12.42578125" style="86" customWidth="1"/>
    <col min="9742" max="9742" width="7.85546875" style="86" customWidth="1"/>
    <col min="9743" max="9984" width="8.85546875" style="86"/>
    <col min="9985" max="9985" width="13.140625" style="86" customWidth="1"/>
    <col min="9986" max="9986" width="11" style="86" customWidth="1"/>
    <col min="9987" max="9987" width="11.28515625" style="86" customWidth="1"/>
    <col min="9988" max="9988" width="12.42578125" style="86" customWidth="1"/>
    <col min="9989" max="9989" width="8.7109375" style="86" customWidth="1"/>
    <col min="9990" max="9990" width="12.42578125" style="86" customWidth="1"/>
    <col min="9991" max="9991" width="9.140625" style="86" customWidth="1"/>
    <col min="9992" max="9992" width="12.42578125" style="86" customWidth="1"/>
    <col min="9993" max="9993" width="8" style="86" customWidth="1"/>
    <col min="9994" max="9994" width="12.42578125" style="86" customWidth="1"/>
    <col min="9995" max="9995" width="8.7109375" style="86" customWidth="1"/>
    <col min="9996" max="9997" width="12.42578125" style="86" customWidth="1"/>
    <col min="9998" max="9998" width="7.85546875" style="86" customWidth="1"/>
    <col min="9999" max="10240" width="8.85546875" style="86"/>
    <col min="10241" max="10241" width="13.140625" style="86" customWidth="1"/>
    <col min="10242" max="10242" width="11" style="86" customWidth="1"/>
    <col min="10243" max="10243" width="11.28515625" style="86" customWidth="1"/>
    <col min="10244" max="10244" width="12.42578125" style="86" customWidth="1"/>
    <col min="10245" max="10245" width="8.7109375" style="86" customWidth="1"/>
    <col min="10246" max="10246" width="12.42578125" style="86" customWidth="1"/>
    <col min="10247" max="10247" width="9.140625" style="86" customWidth="1"/>
    <col min="10248" max="10248" width="12.42578125" style="86" customWidth="1"/>
    <col min="10249" max="10249" width="8" style="86" customWidth="1"/>
    <col min="10250" max="10250" width="12.42578125" style="86" customWidth="1"/>
    <col min="10251" max="10251" width="8.7109375" style="86" customWidth="1"/>
    <col min="10252" max="10253" width="12.42578125" style="86" customWidth="1"/>
    <col min="10254" max="10254" width="7.85546875" style="86" customWidth="1"/>
    <col min="10255" max="10496" width="8.85546875" style="86"/>
    <col min="10497" max="10497" width="13.140625" style="86" customWidth="1"/>
    <col min="10498" max="10498" width="11" style="86" customWidth="1"/>
    <col min="10499" max="10499" width="11.28515625" style="86" customWidth="1"/>
    <col min="10500" max="10500" width="12.42578125" style="86" customWidth="1"/>
    <col min="10501" max="10501" width="8.7109375" style="86" customWidth="1"/>
    <col min="10502" max="10502" width="12.42578125" style="86" customWidth="1"/>
    <col min="10503" max="10503" width="9.140625" style="86" customWidth="1"/>
    <col min="10504" max="10504" width="12.42578125" style="86" customWidth="1"/>
    <col min="10505" max="10505" width="8" style="86" customWidth="1"/>
    <col min="10506" max="10506" width="12.42578125" style="86" customWidth="1"/>
    <col min="10507" max="10507" width="8.7109375" style="86" customWidth="1"/>
    <col min="10508" max="10509" width="12.42578125" style="86" customWidth="1"/>
    <col min="10510" max="10510" width="7.85546875" style="86" customWidth="1"/>
    <col min="10511" max="10752" width="8.85546875" style="86"/>
    <col min="10753" max="10753" width="13.140625" style="86" customWidth="1"/>
    <col min="10754" max="10754" width="11" style="86" customWidth="1"/>
    <col min="10755" max="10755" width="11.28515625" style="86" customWidth="1"/>
    <col min="10756" max="10756" width="12.42578125" style="86" customWidth="1"/>
    <col min="10757" max="10757" width="8.7109375" style="86" customWidth="1"/>
    <col min="10758" max="10758" width="12.42578125" style="86" customWidth="1"/>
    <col min="10759" max="10759" width="9.140625" style="86" customWidth="1"/>
    <col min="10760" max="10760" width="12.42578125" style="86" customWidth="1"/>
    <col min="10761" max="10761" width="8" style="86" customWidth="1"/>
    <col min="10762" max="10762" width="12.42578125" style="86" customWidth="1"/>
    <col min="10763" max="10763" width="8.7109375" style="86" customWidth="1"/>
    <col min="10764" max="10765" width="12.42578125" style="86" customWidth="1"/>
    <col min="10766" max="10766" width="7.85546875" style="86" customWidth="1"/>
    <col min="10767" max="11008" width="8.85546875" style="86"/>
    <col min="11009" max="11009" width="13.140625" style="86" customWidth="1"/>
    <col min="11010" max="11010" width="11" style="86" customWidth="1"/>
    <col min="11011" max="11011" width="11.28515625" style="86" customWidth="1"/>
    <col min="11012" max="11012" width="12.42578125" style="86" customWidth="1"/>
    <col min="11013" max="11013" width="8.7109375" style="86" customWidth="1"/>
    <col min="11014" max="11014" width="12.42578125" style="86" customWidth="1"/>
    <col min="11015" max="11015" width="9.140625" style="86" customWidth="1"/>
    <col min="11016" max="11016" width="12.42578125" style="86" customWidth="1"/>
    <col min="11017" max="11017" width="8" style="86" customWidth="1"/>
    <col min="11018" max="11018" width="12.42578125" style="86" customWidth="1"/>
    <col min="11019" max="11019" width="8.7109375" style="86" customWidth="1"/>
    <col min="11020" max="11021" width="12.42578125" style="86" customWidth="1"/>
    <col min="11022" max="11022" width="7.85546875" style="86" customWidth="1"/>
    <col min="11023" max="11264" width="8.85546875" style="86"/>
    <col min="11265" max="11265" width="13.140625" style="86" customWidth="1"/>
    <col min="11266" max="11266" width="11" style="86" customWidth="1"/>
    <col min="11267" max="11267" width="11.28515625" style="86" customWidth="1"/>
    <col min="11268" max="11268" width="12.42578125" style="86" customWidth="1"/>
    <col min="11269" max="11269" width="8.7109375" style="86" customWidth="1"/>
    <col min="11270" max="11270" width="12.42578125" style="86" customWidth="1"/>
    <col min="11271" max="11271" width="9.140625" style="86" customWidth="1"/>
    <col min="11272" max="11272" width="12.42578125" style="86" customWidth="1"/>
    <col min="11273" max="11273" width="8" style="86" customWidth="1"/>
    <col min="11274" max="11274" width="12.42578125" style="86" customWidth="1"/>
    <col min="11275" max="11275" width="8.7109375" style="86" customWidth="1"/>
    <col min="11276" max="11277" width="12.42578125" style="86" customWidth="1"/>
    <col min="11278" max="11278" width="7.85546875" style="86" customWidth="1"/>
    <col min="11279" max="11520" width="8.85546875" style="86"/>
    <col min="11521" max="11521" width="13.140625" style="86" customWidth="1"/>
    <col min="11522" max="11522" width="11" style="86" customWidth="1"/>
    <col min="11523" max="11523" width="11.28515625" style="86" customWidth="1"/>
    <col min="11524" max="11524" width="12.42578125" style="86" customWidth="1"/>
    <col min="11525" max="11525" width="8.7109375" style="86" customWidth="1"/>
    <col min="11526" max="11526" width="12.42578125" style="86" customWidth="1"/>
    <col min="11527" max="11527" width="9.140625" style="86" customWidth="1"/>
    <col min="11528" max="11528" width="12.42578125" style="86" customWidth="1"/>
    <col min="11529" max="11529" width="8" style="86" customWidth="1"/>
    <col min="11530" max="11530" width="12.42578125" style="86" customWidth="1"/>
    <col min="11531" max="11531" width="8.7109375" style="86" customWidth="1"/>
    <col min="11532" max="11533" width="12.42578125" style="86" customWidth="1"/>
    <col min="11534" max="11534" width="7.85546875" style="86" customWidth="1"/>
    <col min="11535" max="11776" width="8.85546875" style="86"/>
    <col min="11777" max="11777" width="13.140625" style="86" customWidth="1"/>
    <col min="11778" max="11778" width="11" style="86" customWidth="1"/>
    <col min="11779" max="11779" width="11.28515625" style="86" customWidth="1"/>
    <col min="11780" max="11780" width="12.42578125" style="86" customWidth="1"/>
    <col min="11781" max="11781" width="8.7109375" style="86" customWidth="1"/>
    <col min="11782" max="11782" width="12.42578125" style="86" customWidth="1"/>
    <col min="11783" max="11783" width="9.140625" style="86" customWidth="1"/>
    <col min="11784" max="11784" width="12.42578125" style="86" customWidth="1"/>
    <col min="11785" max="11785" width="8" style="86" customWidth="1"/>
    <col min="11786" max="11786" width="12.42578125" style="86" customWidth="1"/>
    <col min="11787" max="11787" width="8.7109375" style="86" customWidth="1"/>
    <col min="11788" max="11789" width="12.42578125" style="86" customWidth="1"/>
    <col min="11790" max="11790" width="7.85546875" style="86" customWidth="1"/>
    <col min="11791" max="12032" width="8.85546875" style="86"/>
    <col min="12033" max="12033" width="13.140625" style="86" customWidth="1"/>
    <col min="12034" max="12034" width="11" style="86" customWidth="1"/>
    <col min="12035" max="12035" width="11.28515625" style="86" customWidth="1"/>
    <col min="12036" max="12036" width="12.42578125" style="86" customWidth="1"/>
    <col min="12037" max="12037" width="8.7109375" style="86" customWidth="1"/>
    <col min="12038" max="12038" width="12.42578125" style="86" customWidth="1"/>
    <col min="12039" max="12039" width="9.140625" style="86" customWidth="1"/>
    <col min="12040" max="12040" width="12.42578125" style="86" customWidth="1"/>
    <col min="12041" max="12041" width="8" style="86" customWidth="1"/>
    <col min="12042" max="12042" width="12.42578125" style="86" customWidth="1"/>
    <col min="12043" max="12043" width="8.7109375" style="86" customWidth="1"/>
    <col min="12044" max="12045" width="12.42578125" style="86" customWidth="1"/>
    <col min="12046" max="12046" width="7.85546875" style="86" customWidth="1"/>
    <col min="12047" max="12288" width="8.85546875" style="86"/>
    <col min="12289" max="12289" width="13.140625" style="86" customWidth="1"/>
    <col min="12290" max="12290" width="11" style="86" customWidth="1"/>
    <col min="12291" max="12291" width="11.28515625" style="86" customWidth="1"/>
    <col min="12292" max="12292" width="12.42578125" style="86" customWidth="1"/>
    <col min="12293" max="12293" width="8.7109375" style="86" customWidth="1"/>
    <col min="12294" max="12294" width="12.42578125" style="86" customWidth="1"/>
    <col min="12295" max="12295" width="9.140625" style="86" customWidth="1"/>
    <col min="12296" max="12296" width="12.42578125" style="86" customWidth="1"/>
    <col min="12297" max="12297" width="8" style="86" customWidth="1"/>
    <col min="12298" max="12298" width="12.42578125" style="86" customWidth="1"/>
    <col min="12299" max="12299" width="8.7109375" style="86" customWidth="1"/>
    <col min="12300" max="12301" width="12.42578125" style="86" customWidth="1"/>
    <col min="12302" max="12302" width="7.85546875" style="86" customWidth="1"/>
    <col min="12303" max="12544" width="8.85546875" style="86"/>
    <col min="12545" max="12545" width="13.140625" style="86" customWidth="1"/>
    <col min="12546" max="12546" width="11" style="86" customWidth="1"/>
    <col min="12547" max="12547" width="11.28515625" style="86" customWidth="1"/>
    <col min="12548" max="12548" width="12.42578125" style="86" customWidth="1"/>
    <col min="12549" max="12549" width="8.7109375" style="86" customWidth="1"/>
    <col min="12550" max="12550" width="12.42578125" style="86" customWidth="1"/>
    <col min="12551" max="12551" width="9.140625" style="86" customWidth="1"/>
    <col min="12552" max="12552" width="12.42578125" style="86" customWidth="1"/>
    <col min="12553" max="12553" width="8" style="86" customWidth="1"/>
    <col min="12554" max="12554" width="12.42578125" style="86" customWidth="1"/>
    <col min="12555" max="12555" width="8.7109375" style="86" customWidth="1"/>
    <col min="12556" max="12557" width="12.42578125" style="86" customWidth="1"/>
    <col min="12558" max="12558" width="7.85546875" style="86" customWidth="1"/>
    <col min="12559" max="12800" width="8.85546875" style="86"/>
    <col min="12801" max="12801" width="13.140625" style="86" customWidth="1"/>
    <col min="12802" max="12802" width="11" style="86" customWidth="1"/>
    <col min="12803" max="12803" width="11.28515625" style="86" customWidth="1"/>
    <col min="12804" max="12804" width="12.42578125" style="86" customWidth="1"/>
    <col min="12805" max="12805" width="8.7109375" style="86" customWidth="1"/>
    <col min="12806" max="12806" width="12.42578125" style="86" customWidth="1"/>
    <col min="12807" max="12807" width="9.140625" style="86" customWidth="1"/>
    <col min="12808" max="12808" width="12.42578125" style="86" customWidth="1"/>
    <col min="12809" max="12809" width="8" style="86" customWidth="1"/>
    <col min="12810" max="12810" width="12.42578125" style="86" customWidth="1"/>
    <col min="12811" max="12811" width="8.7109375" style="86" customWidth="1"/>
    <col min="12812" max="12813" width="12.42578125" style="86" customWidth="1"/>
    <col min="12814" max="12814" width="7.85546875" style="86" customWidth="1"/>
    <col min="12815" max="13056" width="8.85546875" style="86"/>
    <col min="13057" max="13057" width="13.140625" style="86" customWidth="1"/>
    <col min="13058" max="13058" width="11" style="86" customWidth="1"/>
    <col min="13059" max="13059" width="11.28515625" style="86" customWidth="1"/>
    <col min="13060" max="13060" width="12.42578125" style="86" customWidth="1"/>
    <col min="13061" max="13061" width="8.7109375" style="86" customWidth="1"/>
    <col min="13062" max="13062" width="12.42578125" style="86" customWidth="1"/>
    <col min="13063" max="13063" width="9.140625" style="86" customWidth="1"/>
    <col min="13064" max="13064" width="12.42578125" style="86" customWidth="1"/>
    <col min="13065" max="13065" width="8" style="86" customWidth="1"/>
    <col min="13066" max="13066" width="12.42578125" style="86" customWidth="1"/>
    <col min="13067" max="13067" width="8.7109375" style="86" customWidth="1"/>
    <col min="13068" max="13069" width="12.42578125" style="86" customWidth="1"/>
    <col min="13070" max="13070" width="7.85546875" style="86" customWidth="1"/>
    <col min="13071" max="13312" width="8.85546875" style="86"/>
    <col min="13313" max="13313" width="13.140625" style="86" customWidth="1"/>
    <col min="13314" max="13314" width="11" style="86" customWidth="1"/>
    <col min="13315" max="13315" width="11.28515625" style="86" customWidth="1"/>
    <col min="13316" max="13316" width="12.42578125" style="86" customWidth="1"/>
    <col min="13317" max="13317" width="8.7109375" style="86" customWidth="1"/>
    <col min="13318" max="13318" width="12.42578125" style="86" customWidth="1"/>
    <col min="13319" max="13319" width="9.140625" style="86" customWidth="1"/>
    <col min="13320" max="13320" width="12.42578125" style="86" customWidth="1"/>
    <col min="13321" max="13321" width="8" style="86" customWidth="1"/>
    <col min="13322" max="13322" width="12.42578125" style="86" customWidth="1"/>
    <col min="13323" max="13323" width="8.7109375" style="86" customWidth="1"/>
    <col min="13324" max="13325" width="12.42578125" style="86" customWidth="1"/>
    <col min="13326" max="13326" width="7.85546875" style="86" customWidth="1"/>
    <col min="13327" max="13568" width="8.85546875" style="86"/>
    <col min="13569" max="13569" width="13.140625" style="86" customWidth="1"/>
    <col min="13570" max="13570" width="11" style="86" customWidth="1"/>
    <col min="13571" max="13571" width="11.28515625" style="86" customWidth="1"/>
    <col min="13572" max="13572" width="12.42578125" style="86" customWidth="1"/>
    <col min="13573" max="13573" width="8.7109375" style="86" customWidth="1"/>
    <col min="13574" max="13574" width="12.42578125" style="86" customWidth="1"/>
    <col min="13575" max="13575" width="9.140625" style="86" customWidth="1"/>
    <col min="13576" max="13576" width="12.42578125" style="86" customWidth="1"/>
    <col min="13577" max="13577" width="8" style="86" customWidth="1"/>
    <col min="13578" max="13578" width="12.42578125" style="86" customWidth="1"/>
    <col min="13579" max="13579" width="8.7109375" style="86" customWidth="1"/>
    <col min="13580" max="13581" width="12.42578125" style="86" customWidth="1"/>
    <col min="13582" max="13582" width="7.85546875" style="86" customWidth="1"/>
    <col min="13583" max="13824" width="8.85546875" style="86"/>
    <col min="13825" max="13825" width="13.140625" style="86" customWidth="1"/>
    <col min="13826" max="13826" width="11" style="86" customWidth="1"/>
    <col min="13827" max="13827" width="11.28515625" style="86" customWidth="1"/>
    <col min="13828" max="13828" width="12.42578125" style="86" customWidth="1"/>
    <col min="13829" max="13829" width="8.7109375" style="86" customWidth="1"/>
    <col min="13830" max="13830" width="12.42578125" style="86" customWidth="1"/>
    <col min="13831" max="13831" width="9.140625" style="86" customWidth="1"/>
    <col min="13832" max="13832" width="12.42578125" style="86" customWidth="1"/>
    <col min="13833" max="13833" width="8" style="86" customWidth="1"/>
    <col min="13834" max="13834" width="12.42578125" style="86" customWidth="1"/>
    <col min="13835" max="13835" width="8.7109375" style="86" customWidth="1"/>
    <col min="13836" max="13837" width="12.42578125" style="86" customWidth="1"/>
    <col min="13838" max="13838" width="7.85546875" style="86" customWidth="1"/>
    <col min="13839" max="14080" width="8.85546875" style="86"/>
    <col min="14081" max="14081" width="13.140625" style="86" customWidth="1"/>
    <col min="14082" max="14082" width="11" style="86" customWidth="1"/>
    <col min="14083" max="14083" width="11.28515625" style="86" customWidth="1"/>
    <col min="14084" max="14084" width="12.42578125" style="86" customWidth="1"/>
    <col min="14085" max="14085" width="8.7109375" style="86" customWidth="1"/>
    <col min="14086" max="14086" width="12.42578125" style="86" customWidth="1"/>
    <col min="14087" max="14087" width="9.140625" style="86" customWidth="1"/>
    <col min="14088" max="14088" width="12.42578125" style="86" customWidth="1"/>
    <col min="14089" max="14089" width="8" style="86" customWidth="1"/>
    <col min="14090" max="14090" width="12.42578125" style="86" customWidth="1"/>
    <col min="14091" max="14091" width="8.7109375" style="86" customWidth="1"/>
    <col min="14092" max="14093" width="12.42578125" style="86" customWidth="1"/>
    <col min="14094" max="14094" width="7.85546875" style="86" customWidth="1"/>
    <col min="14095" max="14336" width="8.85546875" style="86"/>
    <col min="14337" max="14337" width="13.140625" style="86" customWidth="1"/>
    <col min="14338" max="14338" width="11" style="86" customWidth="1"/>
    <col min="14339" max="14339" width="11.28515625" style="86" customWidth="1"/>
    <col min="14340" max="14340" width="12.42578125" style="86" customWidth="1"/>
    <col min="14341" max="14341" width="8.7109375" style="86" customWidth="1"/>
    <col min="14342" max="14342" width="12.42578125" style="86" customWidth="1"/>
    <col min="14343" max="14343" width="9.140625" style="86" customWidth="1"/>
    <col min="14344" max="14344" width="12.42578125" style="86" customWidth="1"/>
    <col min="14345" max="14345" width="8" style="86" customWidth="1"/>
    <col min="14346" max="14346" width="12.42578125" style="86" customWidth="1"/>
    <col min="14347" max="14347" width="8.7109375" style="86" customWidth="1"/>
    <col min="14348" max="14349" width="12.42578125" style="86" customWidth="1"/>
    <col min="14350" max="14350" width="7.85546875" style="86" customWidth="1"/>
    <col min="14351" max="14592" width="8.85546875" style="86"/>
    <col min="14593" max="14593" width="13.140625" style="86" customWidth="1"/>
    <col min="14594" max="14594" width="11" style="86" customWidth="1"/>
    <col min="14595" max="14595" width="11.28515625" style="86" customWidth="1"/>
    <col min="14596" max="14596" width="12.42578125" style="86" customWidth="1"/>
    <col min="14597" max="14597" width="8.7109375" style="86" customWidth="1"/>
    <col min="14598" max="14598" width="12.42578125" style="86" customWidth="1"/>
    <col min="14599" max="14599" width="9.140625" style="86" customWidth="1"/>
    <col min="14600" max="14600" width="12.42578125" style="86" customWidth="1"/>
    <col min="14601" max="14601" width="8" style="86" customWidth="1"/>
    <col min="14602" max="14602" width="12.42578125" style="86" customWidth="1"/>
    <col min="14603" max="14603" width="8.7109375" style="86" customWidth="1"/>
    <col min="14604" max="14605" width="12.42578125" style="86" customWidth="1"/>
    <col min="14606" max="14606" width="7.85546875" style="86" customWidth="1"/>
    <col min="14607" max="14848" width="8.85546875" style="86"/>
    <col min="14849" max="14849" width="13.140625" style="86" customWidth="1"/>
    <col min="14850" max="14850" width="11" style="86" customWidth="1"/>
    <col min="14851" max="14851" width="11.28515625" style="86" customWidth="1"/>
    <col min="14852" max="14852" width="12.42578125" style="86" customWidth="1"/>
    <col min="14853" max="14853" width="8.7109375" style="86" customWidth="1"/>
    <col min="14854" max="14854" width="12.42578125" style="86" customWidth="1"/>
    <col min="14855" max="14855" width="9.140625" style="86" customWidth="1"/>
    <col min="14856" max="14856" width="12.42578125" style="86" customWidth="1"/>
    <col min="14857" max="14857" width="8" style="86" customWidth="1"/>
    <col min="14858" max="14858" width="12.42578125" style="86" customWidth="1"/>
    <col min="14859" max="14859" width="8.7109375" style="86" customWidth="1"/>
    <col min="14860" max="14861" width="12.42578125" style="86" customWidth="1"/>
    <col min="14862" max="14862" width="7.85546875" style="86" customWidth="1"/>
    <col min="14863" max="15104" width="8.85546875" style="86"/>
    <col min="15105" max="15105" width="13.140625" style="86" customWidth="1"/>
    <col min="15106" max="15106" width="11" style="86" customWidth="1"/>
    <col min="15107" max="15107" width="11.28515625" style="86" customWidth="1"/>
    <col min="15108" max="15108" width="12.42578125" style="86" customWidth="1"/>
    <col min="15109" max="15109" width="8.7109375" style="86" customWidth="1"/>
    <col min="15110" max="15110" width="12.42578125" style="86" customWidth="1"/>
    <col min="15111" max="15111" width="9.140625" style="86" customWidth="1"/>
    <col min="15112" max="15112" width="12.42578125" style="86" customWidth="1"/>
    <col min="15113" max="15113" width="8" style="86" customWidth="1"/>
    <col min="15114" max="15114" width="12.42578125" style="86" customWidth="1"/>
    <col min="15115" max="15115" width="8.7109375" style="86" customWidth="1"/>
    <col min="15116" max="15117" width="12.42578125" style="86" customWidth="1"/>
    <col min="15118" max="15118" width="7.85546875" style="86" customWidth="1"/>
    <col min="15119" max="15360" width="8.85546875" style="86"/>
    <col min="15361" max="15361" width="13.140625" style="86" customWidth="1"/>
    <col min="15362" max="15362" width="11" style="86" customWidth="1"/>
    <col min="15363" max="15363" width="11.28515625" style="86" customWidth="1"/>
    <col min="15364" max="15364" width="12.42578125" style="86" customWidth="1"/>
    <col min="15365" max="15365" width="8.7109375" style="86" customWidth="1"/>
    <col min="15366" max="15366" width="12.42578125" style="86" customWidth="1"/>
    <col min="15367" max="15367" width="9.140625" style="86" customWidth="1"/>
    <col min="15368" max="15368" width="12.42578125" style="86" customWidth="1"/>
    <col min="15369" max="15369" width="8" style="86" customWidth="1"/>
    <col min="15370" max="15370" width="12.42578125" style="86" customWidth="1"/>
    <col min="15371" max="15371" width="8.7109375" style="86" customWidth="1"/>
    <col min="15372" max="15373" width="12.42578125" style="86" customWidth="1"/>
    <col min="15374" max="15374" width="7.85546875" style="86" customWidth="1"/>
    <col min="15375" max="15616" width="8.85546875" style="86"/>
    <col min="15617" max="15617" width="13.140625" style="86" customWidth="1"/>
    <col min="15618" max="15618" width="11" style="86" customWidth="1"/>
    <col min="15619" max="15619" width="11.28515625" style="86" customWidth="1"/>
    <col min="15620" max="15620" width="12.42578125" style="86" customWidth="1"/>
    <col min="15621" max="15621" width="8.7109375" style="86" customWidth="1"/>
    <col min="15622" max="15622" width="12.42578125" style="86" customWidth="1"/>
    <col min="15623" max="15623" width="9.140625" style="86" customWidth="1"/>
    <col min="15624" max="15624" width="12.42578125" style="86" customWidth="1"/>
    <col min="15625" max="15625" width="8" style="86" customWidth="1"/>
    <col min="15626" max="15626" width="12.42578125" style="86" customWidth="1"/>
    <col min="15627" max="15627" width="8.7109375" style="86" customWidth="1"/>
    <col min="15628" max="15629" width="12.42578125" style="86" customWidth="1"/>
    <col min="15630" max="15630" width="7.85546875" style="86" customWidth="1"/>
    <col min="15631" max="15872" width="8.85546875" style="86"/>
    <col min="15873" max="15873" width="13.140625" style="86" customWidth="1"/>
    <col min="15874" max="15874" width="11" style="86" customWidth="1"/>
    <col min="15875" max="15875" width="11.28515625" style="86" customWidth="1"/>
    <col min="15876" max="15876" width="12.42578125" style="86" customWidth="1"/>
    <col min="15877" max="15877" width="8.7109375" style="86" customWidth="1"/>
    <col min="15878" max="15878" width="12.42578125" style="86" customWidth="1"/>
    <col min="15879" max="15879" width="9.140625" style="86" customWidth="1"/>
    <col min="15880" max="15880" width="12.42578125" style="86" customWidth="1"/>
    <col min="15881" max="15881" width="8" style="86" customWidth="1"/>
    <col min="15882" max="15882" width="12.42578125" style="86" customWidth="1"/>
    <col min="15883" max="15883" width="8.7109375" style="86" customWidth="1"/>
    <col min="15884" max="15885" width="12.42578125" style="86" customWidth="1"/>
    <col min="15886" max="15886" width="7.85546875" style="86" customWidth="1"/>
    <col min="15887" max="16128" width="8.85546875" style="86"/>
    <col min="16129" max="16129" width="13.140625" style="86" customWidth="1"/>
    <col min="16130" max="16130" width="11" style="86" customWidth="1"/>
    <col min="16131" max="16131" width="11.28515625" style="86" customWidth="1"/>
    <col min="16132" max="16132" width="12.42578125" style="86" customWidth="1"/>
    <col min="16133" max="16133" width="8.7109375" style="86" customWidth="1"/>
    <col min="16134" max="16134" width="12.42578125" style="86" customWidth="1"/>
    <col min="16135" max="16135" width="9.140625" style="86" customWidth="1"/>
    <col min="16136" max="16136" width="12.42578125" style="86" customWidth="1"/>
    <col min="16137" max="16137" width="8" style="86" customWidth="1"/>
    <col min="16138" max="16138" width="12.42578125" style="86" customWidth="1"/>
    <col min="16139" max="16139" width="8.7109375" style="86" customWidth="1"/>
    <col min="16140" max="16141" width="12.42578125" style="86" customWidth="1"/>
    <col min="16142" max="16142" width="7.85546875" style="86" customWidth="1"/>
    <col min="16143" max="16384" width="8.85546875" style="86"/>
  </cols>
  <sheetData>
    <row r="1" spans="1:14" ht="12" customHeight="1" x14ac:dyDescent="0.2">
      <c r="A1" s="413" t="str">
        <f>'CC100 MORTGAGE ACTUAL COST'!A1</f>
        <v>Updated 12/2021</v>
      </c>
      <c r="B1" s="413"/>
      <c r="C1" s="413"/>
      <c r="D1" s="413"/>
      <c r="E1" s="413"/>
      <c r="F1" s="413"/>
      <c r="G1" s="413"/>
      <c r="H1" s="413"/>
      <c r="I1" s="413"/>
      <c r="J1" s="413"/>
      <c r="K1" s="413"/>
      <c r="L1" s="413"/>
      <c r="M1" s="413"/>
      <c r="N1" s="413"/>
    </row>
    <row r="2" spans="1:14" ht="18" customHeight="1" x14ac:dyDescent="0.2">
      <c r="A2" s="414" t="s">
        <v>5</v>
      </c>
      <c r="B2" s="414"/>
      <c r="C2" s="414"/>
      <c r="D2" s="414"/>
      <c r="E2" s="414"/>
      <c r="F2" s="414"/>
      <c r="G2" s="414"/>
      <c r="H2" s="414"/>
      <c r="I2" s="414"/>
      <c r="J2" s="414"/>
      <c r="K2" s="414"/>
      <c r="L2" s="414"/>
      <c r="M2" s="414"/>
      <c r="N2" s="414"/>
    </row>
    <row r="3" spans="1:14" ht="4.5" customHeight="1" x14ac:dyDescent="0.2">
      <c r="A3" s="208"/>
      <c r="B3" s="208"/>
      <c r="C3" s="208"/>
      <c r="D3" s="208"/>
      <c r="E3" s="208"/>
      <c r="F3" s="208"/>
      <c r="G3" s="208"/>
      <c r="H3" s="208"/>
      <c r="I3" s="208"/>
      <c r="J3" s="208"/>
      <c r="K3" s="208"/>
      <c r="L3" s="208"/>
      <c r="M3" s="208"/>
    </row>
    <row r="4" spans="1:14" s="93" customFormat="1" ht="18" customHeight="1" x14ac:dyDescent="0.2">
      <c r="A4" s="415" t="s">
        <v>246</v>
      </c>
      <c r="B4" s="415"/>
      <c r="C4" s="415"/>
      <c r="D4" s="415"/>
      <c r="E4" s="415"/>
      <c r="F4" s="415"/>
      <c r="G4" s="415"/>
      <c r="H4" s="415"/>
      <c r="I4" s="415"/>
      <c r="J4" s="415"/>
      <c r="K4" s="415"/>
      <c r="L4" s="415"/>
      <c r="M4" s="415"/>
      <c r="N4" s="415"/>
    </row>
    <row r="5" spans="1:14" s="87" customFormat="1" ht="7.5" customHeight="1" x14ac:dyDescent="0.2">
      <c r="A5" s="137"/>
      <c r="B5" s="137"/>
      <c r="C5" s="137"/>
      <c r="D5" s="137"/>
      <c r="E5" s="137"/>
      <c r="F5" s="137"/>
      <c r="G5" s="137"/>
      <c r="H5" s="137"/>
      <c r="I5" s="137"/>
      <c r="J5" s="137"/>
      <c r="K5" s="137"/>
      <c r="L5" s="137"/>
      <c r="M5" s="137"/>
    </row>
    <row r="6" spans="1:14" s="87" customFormat="1" ht="20.100000000000001" customHeight="1" x14ac:dyDescent="0.2">
      <c r="A6" s="396" t="s">
        <v>211</v>
      </c>
      <c r="B6" s="396"/>
      <c r="C6" s="438" t="str">
        <f>IF('CC100 MORTGAGE ACTUAL COST'!G8=0, " ",'CC100 MORTGAGE ACTUAL COST'!G8)</f>
        <v xml:space="preserve"> </v>
      </c>
      <c r="D6" s="438"/>
      <c r="E6" s="438"/>
      <c r="F6" s="438"/>
      <c r="G6" s="438"/>
      <c r="H6" s="323"/>
      <c r="I6" s="323"/>
      <c r="J6" s="323"/>
      <c r="K6" s="323"/>
      <c r="L6" s="323"/>
      <c r="M6" s="195"/>
    </row>
    <row r="7" spans="1:14" s="94" customFormat="1" ht="7.5" customHeight="1" x14ac:dyDescent="0.2">
      <c r="A7" s="184"/>
      <c r="B7" s="184"/>
      <c r="C7" s="196"/>
      <c r="D7" s="196"/>
      <c r="E7" s="196"/>
      <c r="F7" s="196"/>
      <c r="G7" s="196"/>
      <c r="H7" s="196"/>
      <c r="I7" s="196"/>
      <c r="J7" s="196"/>
      <c r="K7" s="194"/>
      <c r="L7" s="194"/>
      <c r="M7" s="197"/>
    </row>
    <row r="8" spans="1:14" ht="20.100000000000001" customHeight="1" x14ac:dyDescent="0.2">
      <c r="A8" s="542" t="s">
        <v>310</v>
      </c>
      <c r="B8" s="543"/>
      <c r="C8" s="250"/>
      <c r="D8" s="87"/>
      <c r="E8" s="206" t="s">
        <v>84</v>
      </c>
      <c r="F8" s="87"/>
      <c r="G8" s="87"/>
      <c r="H8" s="546">
        <f>'CC106-ACQUISITION'!G8</f>
        <v>0</v>
      </c>
      <c r="I8" s="547"/>
      <c r="J8" s="87"/>
      <c r="K8" s="209" t="s">
        <v>83</v>
      </c>
      <c r="M8" s="210">
        <f>C8+H8</f>
        <v>0</v>
      </c>
    </row>
    <row r="9" spans="1:14" ht="7.5" customHeight="1" x14ac:dyDescent="0.2">
      <c r="A9" s="209"/>
      <c r="B9" s="209"/>
      <c r="C9" s="197"/>
      <c r="D9" s="197"/>
      <c r="E9" s="194"/>
      <c r="F9" s="194"/>
      <c r="G9" s="211"/>
      <c r="H9" s="211"/>
      <c r="I9" s="211"/>
      <c r="J9" s="211"/>
      <c r="K9" s="197"/>
      <c r="L9" s="211"/>
      <c r="M9" s="197"/>
    </row>
    <row r="10" spans="1:14" ht="20.100000000000001" customHeight="1" x14ac:dyDescent="0.2">
      <c r="A10" s="209" t="s">
        <v>308</v>
      </c>
      <c r="B10" s="209"/>
      <c r="C10" s="308">
        <f>'CC103 CONST ELIGIBLE BASIS'!G59</f>
        <v>0</v>
      </c>
      <c r="D10" s="87"/>
      <c r="E10" s="212" t="s">
        <v>243</v>
      </c>
      <c r="F10" s="250"/>
      <c r="G10" s="211" t="s">
        <v>244</v>
      </c>
      <c r="H10" s="213" t="s">
        <v>245</v>
      </c>
      <c r="I10" s="250"/>
      <c r="J10" s="87"/>
      <c r="K10" s="293" t="s">
        <v>82</v>
      </c>
      <c r="M10" s="198">
        <v>0</v>
      </c>
    </row>
    <row r="11" spans="1:14" ht="7.5" customHeight="1" x14ac:dyDescent="0.2">
      <c r="A11" s="293"/>
      <c r="B11" s="293"/>
      <c r="C11" s="293"/>
      <c r="D11" s="293"/>
      <c r="E11" s="293"/>
      <c r="F11" s="293"/>
      <c r="G11" s="293"/>
      <c r="H11" s="293"/>
      <c r="I11" s="293"/>
      <c r="J11" s="293"/>
      <c r="K11" s="87"/>
      <c r="L11" s="187"/>
      <c r="M11" s="187"/>
    </row>
    <row r="12" spans="1:14" s="95" customFormat="1" ht="11.25" customHeight="1" x14ac:dyDescent="0.2">
      <c r="A12" s="199"/>
      <c r="B12" s="199"/>
      <c r="C12" s="200"/>
      <c r="D12" s="201"/>
      <c r="E12" s="202"/>
      <c r="F12" s="202"/>
      <c r="G12" s="211"/>
      <c r="H12" s="204"/>
      <c r="I12" s="204"/>
      <c r="J12" s="203"/>
      <c r="K12" s="201"/>
      <c r="L12" s="550" t="s">
        <v>309</v>
      </c>
      <c r="M12" s="551"/>
    </row>
    <row r="13" spans="1:14" s="88" customFormat="1" ht="21" customHeight="1" x14ac:dyDescent="0.2">
      <c r="A13" s="434" t="s">
        <v>69</v>
      </c>
      <c r="B13" s="434"/>
      <c r="C13" s="203"/>
      <c r="D13" s="203"/>
      <c r="E13" s="203"/>
      <c r="F13" s="203"/>
      <c r="G13" s="203"/>
      <c r="H13" s="203"/>
      <c r="I13" s="203"/>
      <c r="J13" s="203"/>
      <c r="K13" s="214"/>
      <c r="L13" s="552"/>
      <c r="M13" s="553"/>
    </row>
    <row r="14" spans="1:14" s="89" customFormat="1" ht="48.75" customHeight="1" x14ac:dyDescent="0.2">
      <c r="A14" s="218" t="s">
        <v>295</v>
      </c>
      <c r="B14" s="219" t="s">
        <v>81</v>
      </c>
      <c r="C14" s="218" t="s">
        <v>80</v>
      </c>
      <c r="D14" s="218" t="s">
        <v>79</v>
      </c>
      <c r="E14" s="218" t="s">
        <v>338</v>
      </c>
      <c r="F14" s="406" t="s">
        <v>78</v>
      </c>
      <c r="G14" s="436"/>
      <c r="H14" s="218" t="s">
        <v>77</v>
      </c>
      <c r="I14" s="406" t="s">
        <v>76</v>
      </c>
      <c r="J14" s="436"/>
      <c r="K14" s="218" t="s">
        <v>75</v>
      </c>
      <c r="L14" s="218" t="s">
        <v>73</v>
      </c>
      <c r="M14" s="218" t="s">
        <v>72</v>
      </c>
      <c r="N14" s="322" t="s">
        <v>74</v>
      </c>
    </row>
    <row r="15" spans="1:14" s="90" customFormat="1" ht="18" customHeight="1" x14ac:dyDescent="0.2">
      <c r="A15" s="220" t="str">
        <f>IF('CC102 APPLICABLE BDLG FRACTION'!A10=0,"",'CC102 APPLICABLE BDLG FRACTION'!A10)</f>
        <v/>
      </c>
      <c r="B15" s="205"/>
      <c r="C15" s="215"/>
      <c r="D15" s="216" t="str">
        <f t="shared" ref="D15:D48" si="0">IF(A15="","",$M$10)</f>
        <v/>
      </c>
      <c r="E15" s="207" t="str">
        <f t="shared" ref="E15:E48" si="1">IFERROR(IF($C$10&gt;=0,C15*D15,C15),"")</f>
        <v/>
      </c>
      <c r="F15" s="544" t="str">
        <f>'CC102 APPLICABLE BDLG FRACTION'!J10</f>
        <v/>
      </c>
      <c r="G15" s="545"/>
      <c r="H15" s="221" t="str">
        <f>IFERROR(E15*F15,"")</f>
        <v/>
      </c>
      <c r="I15" s="548" t="str">
        <f t="shared" ref="I15:I48" si="2">IF(A15="","",$C$10)</f>
        <v/>
      </c>
      <c r="J15" s="549"/>
      <c r="K15" s="222">
        <f>ROUND(IFERROR(H15*I15,0),2)</f>
        <v>0</v>
      </c>
      <c r="L15" s="217"/>
      <c r="M15" s="215"/>
      <c r="N15" s="295" t="str">
        <f>IF(L15=0, " ",(L15/$C$8))</f>
        <v xml:space="preserve"> </v>
      </c>
    </row>
    <row r="16" spans="1:14" s="90" customFormat="1" ht="18" customHeight="1" x14ac:dyDescent="0.2">
      <c r="A16" s="220" t="str">
        <f>IF('CC102 APPLICABLE BDLG FRACTION'!A11=0,"",'CC102 APPLICABLE BDLG FRACTION'!A11)</f>
        <v/>
      </c>
      <c r="B16" s="205"/>
      <c r="C16" s="215"/>
      <c r="D16" s="216" t="str">
        <f t="shared" si="0"/>
        <v/>
      </c>
      <c r="E16" s="207" t="str">
        <f t="shared" si="1"/>
        <v/>
      </c>
      <c r="F16" s="544" t="str">
        <f>'CC102 APPLICABLE BDLG FRACTION'!J11</f>
        <v/>
      </c>
      <c r="G16" s="545"/>
      <c r="H16" s="221" t="str">
        <f>IFERROR(E16*F16,"")</f>
        <v/>
      </c>
      <c r="I16" s="548" t="str">
        <f t="shared" si="2"/>
        <v/>
      </c>
      <c r="J16" s="549"/>
      <c r="K16" s="222">
        <f t="shared" ref="K16:K48" si="3">ROUND(IFERROR(H16*I16,0),2)</f>
        <v>0</v>
      </c>
      <c r="L16" s="217"/>
      <c r="M16" s="215"/>
      <c r="N16" s="295" t="str">
        <f t="shared" ref="N16:N48" si="4">IF(L16=0, " ",(L16/$C$8))</f>
        <v xml:space="preserve"> </v>
      </c>
    </row>
    <row r="17" spans="1:15" s="90" customFormat="1" ht="18" customHeight="1" x14ac:dyDescent="0.2">
      <c r="A17" s="220" t="str">
        <f>IF('CC102 APPLICABLE BDLG FRACTION'!A12=0,"",'CC102 APPLICABLE BDLG FRACTION'!A12)</f>
        <v/>
      </c>
      <c r="B17" s="205"/>
      <c r="C17" s="215"/>
      <c r="D17" s="216" t="str">
        <f t="shared" si="0"/>
        <v/>
      </c>
      <c r="E17" s="207" t="str">
        <f t="shared" si="1"/>
        <v/>
      </c>
      <c r="F17" s="544" t="str">
        <f>'CC102 APPLICABLE BDLG FRACTION'!J12</f>
        <v/>
      </c>
      <c r="G17" s="545"/>
      <c r="H17" s="221" t="str">
        <f t="shared" ref="H17:H48" si="5">IFERROR(E17*F17,"")</f>
        <v/>
      </c>
      <c r="I17" s="548" t="str">
        <f t="shared" si="2"/>
        <v/>
      </c>
      <c r="J17" s="549"/>
      <c r="K17" s="222">
        <f t="shared" si="3"/>
        <v>0</v>
      </c>
      <c r="L17" s="217"/>
      <c r="M17" s="215"/>
      <c r="N17" s="295" t="str">
        <f t="shared" si="4"/>
        <v xml:space="preserve"> </v>
      </c>
    </row>
    <row r="18" spans="1:15" s="90" customFormat="1" ht="18" customHeight="1" x14ac:dyDescent="0.2">
      <c r="A18" s="220" t="str">
        <f>IF('CC102 APPLICABLE BDLG FRACTION'!A13=0,"",'CC102 APPLICABLE BDLG FRACTION'!A13)</f>
        <v/>
      </c>
      <c r="B18" s="205"/>
      <c r="C18" s="215"/>
      <c r="D18" s="216" t="str">
        <f t="shared" si="0"/>
        <v/>
      </c>
      <c r="E18" s="207" t="str">
        <f t="shared" si="1"/>
        <v/>
      </c>
      <c r="F18" s="544" t="str">
        <f>'CC102 APPLICABLE BDLG FRACTION'!J13</f>
        <v/>
      </c>
      <c r="G18" s="545"/>
      <c r="H18" s="221" t="str">
        <f t="shared" si="5"/>
        <v/>
      </c>
      <c r="I18" s="548" t="str">
        <f t="shared" si="2"/>
        <v/>
      </c>
      <c r="J18" s="549"/>
      <c r="K18" s="222">
        <f t="shared" si="3"/>
        <v>0</v>
      </c>
      <c r="L18" s="217"/>
      <c r="M18" s="215"/>
      <c r="N18" s="295" t="str">
        <f t="shared" si="4"/>
        <v xml:space="preserve"> </v>
      </c>
    </row>
    <row r="19" spans="1:15" s="90" customFormat="1" ht="18" customHeight="1" x14ac:dyDescent="0.2">
      <c r="A19" s="220" t="str">
        <f>IF('CC102 APPLICABLE BDLG FRACTION'!A14=0,"",'CC102 APPLICABLE BDLG FRACTION'!A14)</f>
        <v/>
      </c>
      <c r="B19" s="205"/>
      <c r="C19" s="215"/>
      <c r="D19" s="216" t="str">
        <f t="shared" si="0"/>
        <v/>
      </c>
      <c r="E19" s="207" t="str">
        <f t="shared" si="1"/>
        <v/>
      </c>
      <c r="F19" s="544" t="str">
        <f>'CC102 APPLICABLE BDLG FRACTION'!J14</f>
        <v/>
      </c>
      <c r="G19" s="545"/>
      <c r="H19" s="221" t="str">
        <f t="shared" si="5"/>
        <v/>
      </c>
      <c r="I19" s="548" t="str">
        <f t="shared" si="2"/>
        <v/>
      </c>
      <c r="J19" s="549"/>
      <c r="K19" s="222">
        <f t="shared" si="3"/>
        <v>0</v>
      </c>
      <c r="L19" s="217"/>
      <c r="M19" s="215"/>
      <c r="N19" s="295" t="str">
        <f t="shared" si="4"/>
        <v xml:space="preserve"> </v>
      </c>
    </row>
    <row r="20" spans="1:15" s="90" customFormat="1" ht="18" customHeight="1" x14ac:dyDescent="0.2">
      <c r="A20" s="220" t="str">
        <f>IF('CC102 APPLICABLE BDLG FRACTION'!A15=0,"",'CC102 APPLICABLE BDLG FRACTION'!A15)</f>
        <v/>
      </c>
      <c r="B20" s="205"/>
      <c r="C20" s="215"/>
      <c r="D20" s="216" t="str">
        <f t="shared" si="0"/>
        <v/>
      </c>
      <c r="E20" s="207" t="str">
        <f t="shared" si="1"/>
        <v/>
      </c>
      <c r="F20" s="544" t="str">
        <f>'CC102 APPLICABLE BDLG FRACTION'!J15</f>
        <v/>
      </c>
      <c r="G20" s="545"/>
      <c r="H20" s="221" t="str">
        <f t="shared" si="5"/>
        <v/>
      </c>
      <c r="I20" s="548" t="str">
        <f t="shared" si="2"/>
        <v/>
      </c>
      <c r="J20" s="549"/>
      <c r="K20" s="222">
        <f t="shared" si="3"/>
        <v>0</v>
      </c>
      <c r="L20" s="217"/>
      <c r="M20" s="215"/>
      <c r="N20" s="295" t="str">
        <f t="shared" si="4"/>
        <v xml:space="preserve"> </v>
      </c>
    </row>
    <row r="21" spans="1:15" s="90" customFormat="1" ht="18" customHeight="1" x14ac:dyDescent="0.2">
      <c r="A21" s="220" t="str">
        <f>IF('CC102 APPLICABLE BDLG FRACTION'!A16=0,"",'CC102 APPLICABLE BDLG FRACTION'!A16)</f>
        <v/>
      </c>
      <c r="B21" s="205"/>
      <c r="C21" s="215"/>
      <c r="D21" s="216" t="str">
        <f t="shared" si="0"/>
        <v/>
      </c>
      <c r="E21" s="207" t="str">
        <f t="shared" si="1"/>
        <v/>
      </c>
      <c r="F21" s="544" t="str">
        <f>'CC102 APPLICABLE BDLG FRACTION'!J16</f>
        <v/>
      </c>
      <c r="G21" s="545"/>
      <c r="H21" s="221" t="str">
        <f t="shared" si="5"/>
        <v/>
      </c>
      <c r="I21" s="548" t="str">
        <f t="shared" si="2"/>
        <v/>
      </c>
      <c r="J21" s="549"/>
      <c r="K21" s="222">
        <f t="shared" si="3"/>
        <v>0</v>
      </c>
      <c r="L21" s="217"/>
      <c r="M21" s="215"/>
      <c r="N21" s="295" t="str">
        <f t="shared" si="4"/>
        <v xml:space="preserve"> </v>
      </c>
    </row>
    <row r="22" spans="1:15" s="90" customFormat="1" ht="18" customHeight="1" x14ac:dyDescent="0.2">
      <c r="A22" s="220" t="str">
        <f>IF('CC102 APPLICABLE BDLG FRACTION'!A17=0,"",'CC102 APPLICABLE BDLG FRACTION'!A17)</f>
        <v/>
      </c>
      <c r="B22" s="205"/>
      <c r="C22" s="215"/>
      <c r="D22" s="216" t="str">
        <f t="shared" si="0"/>
        <v/>
      </c>
      <c r="E22" s="207" t="str">
        <f t="shared" si="1"/>
        <v/>
      </c>
      <c r="F22" s="544" t="str">
        <f>'CC102 APPLICABLE BDLG FRACTION'!J17</f>
        <v/>
      </c>
      <c r="G22" s="545"/>
      <c r="H22" s="221" t="str">
        <f t="shared" si="5"/>
        <v/>
      </c>
      <c r="I22" s="548" t="str">
        <f t="shared" si="2"/>
        <v/>
      </c>
      <c r="J22" s="549"/>
      <c r="K22" s="222">
        <f t="shared" si="3"/>
        <v>0</v>
      </c>
      <c r="L22" s="217"/>
      <c r="M22" s="215"/>
      <c r="N22" s="295" t="str">
        <f t="shared" si="4"/>
        <v xml:space="preserve"> </v>
      </c>
    </row>
    <row r="23" spans="1:15" s="90" customFormat="1" ht="18" customHeight="1" x14ac:dyDescent="0.2">
      <c r="A23" s="220" t="str">
        <f>IF('CC102 APPLICABLE BDLG FRACTION'!A18=0,"",'CC102 APPLICABLE BDLG FRACTION'!A18)</f>
        <v/>
      </c>
      <c r="B23" s="205"/>
      <c r="C23" s="215"/>
      <c r="D23" s="216" t="str">
        <f t="shared" si="0"/>
        <v/>
      </c>
      <c r="E23" s="207" t="str">
        <f t="shared" si="1"/>
        <v/>
      </c>
      <c r="F23" s="544" t="str">
        <f>'CC102 APPLICABLE BDLG FRACTION'!J18</f>
        <v/>
      </c>
      <c r="G23" s="545"/>
      <c r="H23" s="221" t="str">
        <f t="shared" si="5"/>
        <v/>
      </c>
      <c r="I23" s="548" t="str">
        <f t="shared" si="2"/>
        <v/>
      </c>
      <c r="J23" s="549"/>
      <c r="K23" s="222">
        <f t="shared" si="3"/>
        <v>0</v>
      </c>
      <c r="L23" s="217"/>
      <c r="M23" s="215"/>
      <c r="N23" s="295" t="str">
        <f t="shared" si="4"/>
        <v xml:space="preserve"> </v>
      </c>
    </row>
    <row r="24" spans="1:15" s="90" customFormat="1" ht="18" customHeight="1" x14ac:dyDescent="0.2">
      <c r="A24" s="220" t="str">
        <f>IF('CC102 APPLICABLE BDLG FRACTION'!A19=0,"",'CC102 APPLICABLE BDLG FRACTION'!A19)</f>
        <v/>
      </c>
      <c r="B24" s="205"/>
      <c r="C24" s="215"/>
      <c r="D24" s="216" t="str">
        <f t="shared" si="0"/>
        <v/>
      </c>
      <c r="E24" s="207" t="str">
        <f t="shared" si="1"/>
        <v/>
      </c>
      <c r="F24" s="544" t="str">
        <f>'CC102 APPLICABLE BDLG FRACTION'!J19</f>
        <v/>
      </c>
      <c r="G24" s="545"/>
      <c r="H24" s="221" t="str">
        <f t="shared" si="5"/>
        <v/>
      </c>
      <c r="I24" s="548" t="str">
        <f t="shared" si="2"/>
        <v/>
      </c>
      <c r="J24" s="549"/>
      <c r="K24" s="222">
        <f t="shared" si="3"/>
        <v>0</v>
      </c>
      <c r="L24" s="217"/>
      <c r="M24" s="215"/>
      <c r="N24" s="295" t="str">
        <f t="shared" si="4"/>
        <v xml:space="preserve"> </v>
      </c>
    </row>
    <row r="25" spans="1:15" s="90" customFormat="1" ht="18" customHeight="1" x14ac:dyDescent="0.2">
      <c r="A25" s="220" t="str">
        <f>IF('CC102 APPLICABLE BDLG FRACTION'!A20=0,"",'CC102 APPLICABLE BDLG FRACTION'!A20)</f>
        <v/>
      </c>
      <c r="B25" s="205"/>
      <c r="C25" s="215"/>
      <c r="D25" s="216" t="str">
        <f t="shared" si="0"/>
        <v/>
      </c>
      <c r="E25" s="207" t="str">
        <f t="shared" si="1"/>
        <v/>
      </c>
      <c r="F25" s="544" t="str">
        <f>'CC102 APPLICABLE BDLG FRACTION'!J20</f>
        <v/>
      </c>
      <c r="G25" s="545"/>
      <c r="H25" s="221" t="str">
        <f t="shared" si="5"/>
        <v/>
      </c>
      <c r="I25" s="548" t="str">
        <f t="shared" si="2"/>
        <v/>
      </c>
      <c r="J25" s="549"/>
      <c r="K25" s="222">
        <f t="shared" si="3"/>
        <v>0</v>
      </c>
      <c r="L25" s="217"/>
      <c r="M25" s="215"/>
      <c r="N25" s="295" t="str">
        <f t="shared" si="4"/>
        <v xml:space="preserve"> </v>
      </c>
    </row>
    <row r="26" spans="1:15" s="90" customFormat="1" ht="18" customHeight="1" x14ac:dyDescent="0.2">
      <c r="A26" s="220" t="str">
        <f>IF('CC102 APPLICABLE BDLG FRACTION'!A21=0,"",'CC102 APPLICABLE BDLG FRACTION'!A21)</f>
        <v/>
      </c>
      <c r="B26" s="205"/>
      <c r="C26" s="215"/>
      <c r="D26" s="216" t="str">
        <f t="shared" si="0"/>
        <v/>
      </c>
      <c r="E26" s="207" t="str">
        <f t="shared" si="1"/>
        <v/>
      </c>
      <c r="F26" s="544" t="str">
        <f>'CC102 APPLICABLE BDLG FRACTION'!J21</f>
        <v/>
      </c>
      <c r="G26" s="545"/>
      <c r="H26" s="221" t="str">
        <f t="shared" si="5"/>
        <v/>
      </c>
      <c r="I26" s="548" t="str">
        <f t="shared" si="2"/>
        <v/>
      </c>
      <c r="J26" s="549"/>
      <c r="K26" s="222">
        <f t="shared" si="3"/>
        <v>0</v>
      </c>
      <c r="L26" s="217"/>
      <c r="M26" s="215"/>
      <c r="N26" s="295" t="str">
        <f t="shared" si="4"/>
        <v xml:space="preserve"> </v>
      </c>
    </row>
    <row r="27" spans="1:15" s="90" customFormat="1" ht="18" customHeight="1" x14ac:dyDescent="0.2">
      <c r="A27" s="220" t="str">
        <f>IF('CC102 APPLICABLE BDLG FRACTION'!A22=0,"",'CC102 APPLICABLE BDLG FRACTION'!A22)</f>
        <v/>
      </c>
      <c r="B27" s="205"/>
      <c r="C27" s="215"/>
      <c r="D27" s="216" t="str">
        <f t="shared" si="0"/>
        <v/>
      </c>
      <c r="E27" s="207" t="str">
        <f t="shared" si="1"/>
        <v/>
      </c>
      <c r="F27" s="544" t="str">
        <f>'CC102 APPLICABLE BDLG FRACTION'!J22</f>
        <v/>
      </c>
      <c r="G27" s="545"/>
      <c r="H27" s="221" t="str">
        <f t="shared" si="5"/>
        <v/>
      </c>
      <c r="I27" s="548" t="str">
        <f t="shared" si="2"/>
        <v/>
      </c>
      <c r="J27" s="549"/>
      <c r="K27" s="222">
        <f t="shared" si="3"/>
        <v>0</v>
      </c>
      <c r="L27" s="217"/>
      <c r="M27" s="215"/>
      <c r="N27" s="295" t="str">
        <f t="shared" si="4"/>
        <v xml:space="preserve"> </v>
      </c>
    </row>
    <row r="28" spans="1:15" s="90" customFormat="1" ht="18" customHeight="1" x14ac:dyDescent="0.2">
      <c r="A28" s="220" t="str">
        <f>IF('CC102 APPLICABLE BDLG FRACTION'!A23=0,"",'CC102 APPLICABLE BDLG FRACTION'!A23)</f>
        <v/>
      </c>
      <c r="B28" s="205"/>
      <c r="C28" s="215"/>
      <c r="D28" s="216" t="str">
        <f t="shared" si="0"/>
        <v/>
      </c>
      <c r="E28" s="207" t="str">
        <f t="shared" si="1"/>
        <v/>
      </c>
      <c r="F28" s="544" t="str">
        <f>'CC102 APPLICABLE BDLG FRACTION'!J23</f>
        <v/>
      </c>
      <c r="G28" s="545"/>
      <c r="H28" s="221" t="str">
        <f t="shared" si="5"/>
        <v/>
      </c>
      <c r="I28" s="548" t="str">
        <f t="shared" si="2"/>
        <v/>
      </c>
      <c r="J28" s="549"/>
      <c r="K28" s="222">
        <f t="shared" si="3"/>
        <v>0</v>
      </c>
      <c r="L28" s="217"/>
      <c r="M28" s="215"/>
      <c r="N28" s="295" t="str">
        <f t="shared" si="4"/>
        <v xml:space="preserve"> </v>
      </c>
    </row>
    <row r="29" spans="1:15" s="90" customFormat="1" ht="18" customHeight="1" x14ac:dyDescent="0.2">
      <c r="A29" s="220" t="str">
        <f>IF('CC102 APPLICABLE BDLG FRACTION'!A24=0,"",'CC102 APPLICABLE BDLG FRACTION'!A24)</f>
        <v/>
      </c>
      <c r="B29" s="205"/>
      <c r="C29" s="215"/>
      <c r="D29" s="216" t="str">
        <f t="shared" si="0"/>
        <v/>
      </c>
      <c r="E29" s="207" t="str">
        <f t="shared" si="1"/>
        <v/>
      </c>
      <c r="F29" s="544" t="str">
        <f>'CC102 APPLICABLE BDLG FRACTION'!J24</f>
        <v/>
      </c>
      <c r="G29" s="545"/>
      <c r="H29" s="221" t="str">
        <f t="shared" si="5"/>
        <v/>
      </c>
      <c r="I29" s="548" t="str">
        <f t="shared" si="2"/>
        <v/>
      </c>
      <c r="J29" s="549"/>
      <c r="K29" s="222">
        <f t="shared" si="3"/>
        <v>0</v>
      </c>
      <c r="L29" s="217"/>
      <c r="M29" s="215"/>
      <c r="N29" s="295" t="str">
        <f t="shared" si="4"/>
        <v xml:space="preserve"> </v>
      </c>
    </row>
    <row r="30" spans="1:15" s="90" customFormat="1" ht="18" customHeight="1" x14ac:dyDescent="0.2">
      <c r="A30" s="220" t="str">
        <f>IF('CC102 APPLICABLE BDLG FRACTION'!A25=0,"",'CC102 APPLICABLE BDLG FRACTION'!A25)</f>
        <v/>
      </c>
      <c r="B30" s="205"/>
      <c r="C30" s="215"/>
      <c r="D30" s="216" t="str">
        <f t="shared" si="0"/>
        <v/>
      </c>
      <c r="E30" s="207" t="str">
        <f t="shared" si="1"/>
        <v/>
      </c>
      <c r="F30" s="544" t="str">
        <f>'CC102 APPLICABLE BDLG FRACTION'!J25</f>
        <v/>
      </c>
      <c r="G30" s="545"/>
      <c r="H30" s="221" t="str">
        <f t="shared" si="5"/>
        <v/>
      </c>
      <c r="I30" s="548" t="str">
        <f t="shared" si="2"/>
        <v/>
      </c>
      <c r="J30" s="549"/>
      <c r="K30" s="222">
        <f t="shared" si="3"/>
        <v>0</v>
      </c>
      <c r="L30" s="217"/>
      <c r="M30" s="215"/>
      <c r="N30" s="295" t="str">
        <f t="shared" si="4"/>
        <v xml:space="preserve"> </v>
      </c>
    </row>
    <row r="31" spans="1:15" s="90" customFormat="1" ht="18" customHeight="1" x14ac:dyDescent="0.2">
      <c r="A31" s="220" t="str">
        <f>IF('CC102 APPLICABLE BDLG FRACTION'!A26=0,"",'CC102 APPLICABLE BDLG FRACTION'!A26)</f>
        <v/>
      </c>
      <c r="B31" s="205"/>
      <c r="C31" s="215"/>
      <c r="D31" s="216" t="str">
        <f t="shared" si="0"/>
        <v/>
      </c>
      <c r="E31" s="207" t="str">
        <f t="shared" si="1"/>
        <v/>
      </c>
      <c r="F31" s="544" t="str">
        <f>'CC102 APPLICABLE BDLG FRACTION'!J26</f>
        <v/>
      </c>
      <c r="G31" s="545"/>
      <c r="H31" s="221" t="str">
        <f t="shared" si="5"/>
        <v/>
      </c>
      <c r="I31" s="548" t="str">
        <f t="shared" si="2"/>
        <v/>
      </c>
      <c r="J31" s="549"/>
      <c r="K31" s="222">
        <f t="shared" si="3"/>
        <v>0</v>
      </c>
      <c r="L31" s="217"/>
      <c r="M31" s="215"/>
      <c r="N31" s="295" t="str">
        <f t="shared" si="4"/>
        <v xml:space="preserve"> </v>
      </c>
      <c r="O31" s="96"/>
    </row>
    <row r="32" spans="1:15" s="90" customFormat="1" ht="18" customHeight="1" x14ac:dyDescent="0.2">
      <c r="A32" s="220" t="str">
        <f>IF('CC102 APPLICABLE BDLG FRACTION'!A27=0,"",'CC102 APPLICABLE BDLG FRACTION'!A27)</f>
        <v/>
      </c>
      <c r="B32" s="205"/>
      <c r="C32" s="215"/>
      <c r="D32" s="216" t="str">
        <f t="shared" si="0"/>
        <v/>
      </c>
      <c r="E32" s="207" t="str">
        <f t="shared" si="1"/>
        <v/>
      </c>
      <c r="F32" s="544" t="str">
        <f>'CC102 APPLICABLE BDLG FRACTION'!J27</f>
        <v/>
      </c>
      <c r="G32" s="545"/>
      <c r="H32" s="221" t="str">
        <f t="shared" si="5"/>
        <v/>
      </c>
      <c r="I32" s="548" t="str">
        <f t="shared" si="2"/>
        <v/>
      </c>
      <c r="J32" s="549"/>
      <c r="K32" s="222">
        <f t="shared" si="3"/>
        <v>0</v>
      </c>
      <c r="L32" s="217"/>
      <c r="M32" s="215"/>
      <c r="N32" s="295" t="str">
        <f t="shared" si="4"/>
        <v xml:space="preserve"> </v>
      </c>
    </row>
    <row r="33" spans="1:14" s="90" customFormat="1" ht="18" customHeight="1" x14ac:dyDescent="0.2">
      <c r="A33" s="220" t="str">
        <f>IF('CC102 APPLICABLE BDLG FRACTION'!A28=0,"",'CC102 APPLICABLE BDLG FRACTION'!A28)</f>
        <v/>
      </c>
      <c r="B33" s="205"/>
      <c r="C33" s="215"/>
      <c r="D33" s="216" t="str">
        <f t="shared" si="0"/>
        <v/>
      </c>
      <c r="E33" s="207" t="str">
        <f t="shared" si="1"/>
        <v/>
      </c>
      <c r="F33" s="544" t="str">
        <f>'CC102 APPLICABLE BDLG FRACTION'!J28</f>
        <v/>
      </c>
      <c r="G33" s="545"/>
      <c r="H33" s="221" t="str">
        <f t="shared" si="5"/>
        <v/>
      </c>
      <c r="I33" s="548" t="str">
        <f t="shared" si="2"/>
        <v/>
      </c>
      <c r="J33" s="549"/>
      <c r="K33" s="222">
        <f t="shared" si="3"/>
        <v>0</v>
      </c>
      <c r="L33" s="217"/>
      <c r="M33" s="215"/>
      <c r="N33" s="295" t="str">
        <f t="shared" si="4"/>
        <v xml:space="preserve"> </v>
      </c>
    </row>
    <row r="34" spans="1:14" s="90" customFormat="1" ht="18" customHeight="1" x14ac:dyDescent="0.2">
      <c r="A34" s="220" t="str">
        <f>IF('CC102 APPLICABLE BDLG FRACTION'!A29=0,"",'CC102 APPLICABLE BDLG FRACTION'!A29)</f>
        <v/>
      </c>
      <c r="B34" s="205"/>
      <c r="C34" s="215"/>
      <c r="D34" s="216" t="str">
        <f t="shared" si="0"/>
        <v/>
      </c>
      <c r="E34" s="207" t="str">
        <f t="shared" si="1"/>
        <v/>
      </c>
      <c r="F34" s="544" t="str">
        <f>'CC102 APPLICABLE BDLG FRACTION'!J29</f>
        <v/>
      </c>
      <c r="G34" s="545"/>
      <c r="H34" s="221" t="str">
        <f t="shared" si="5"/>
        <v/>
      </c>
      <c r="I34" s="548" t="str">
        <f t="shared" si="2"/>
        <v/>
      </c>
      <c r="J34" s="549"/>
      <c r="K34" s="222">
        <f t="shared" si="3"/>
        <v>0</v>
      </c>
      <c r="L34" s="217"/>
      <c r="M34" s="215"/>
      <c r="N34" s="295" t="str">
        <f t="shared" si="4"/>
        <v xml:space="preserve"> </v>
      </c>
    </row>
    <row r="35" spans="1:14" s="90" customFormat="1" ht="18" customHeight="1" x14ac:dyDescent="0.2">
      <c r="A35" s="220" t="str">
        <f>IF('CC102 APPLICABLE BDLG FRACTION'!A30=0,"",'CC102 APPLICABLE BDLG FRACTION'!A30)</f>
        <v/>
      </c>
      <c r="B35" s="205"/>
      <c r="C35" s="215"/>
      <c r="D35" s="216" t="str">
        <f t="shared" si="0"/>
        <v/>
      </c>
      <c r="E35" s="207" t="str">
        <f t="shared" si="1"/>
        <v/>
      </c>
      <c r="F35" s="544" t="str">
        <f>'CC102 APPLICABLE BDLG FRACTION'!J30</f>
        <v/>
      </c>
      <c r="G35" s="545"/>
      <c r="H35" s="221" t="str">
        <f t="shared" si="5"/>
        <v/>
      </c>
      <c r="I35" s="548" t="str">
        <f t="shared" si="2"/>
        <v/>
      </c>
      <c r="J35" s="549"/>
      <c r="K35" s="222">
        <f t="shared" si="3"/>
        <v>0</v>
      </c>
      <c r="L35" s="217"/>
      <c r="M35" s="215"/>
      <c r="N35" s="295" t="str">
        <f t="shared" si="4"/>
        <v xml:space="preserve"> </v>
      </c>
    </row>
    <row r="36" spans="1:14" s="90" customFormat="1" ht="18" customHeight="1" x14ac:dyDescent="0.2">
      <c r="A36" s="220" t="str">
        <f>IF('CC102 APPLICABLE BDLG FRACTION'!A31=0,"",'CC102 APPLICABLE BDLG FRACTION'!A31)</f>
        <v/>
      </c>
      <c r="B36" s="205"/>
      <c r="C36" s="215"/>
      <c r="D36" s="216" t="str">
        <f t="shared" si="0"/>
        <v/>
      </c>
      <c r="E36" s="207" t="str">
        <f t="shared" si="1"/>
        <v/>
      </c>
      <c r="F36" s="544" t="str">
        <f>'CC102 APPLICABLE BDLG FRACTION'!J31</f>
        <v/>
      </c>
      <c r="G36" s="545"/>
      <c r="H36" s="221" t="str">
        <f t="shared" si="5"/>
        <v/>
      </c>
      <c r="I36" s="548" t="str">
        <f t="shared" si="2"/>
        <v/>
      </c>
      <c r="J36" s="549"/>
      <c r="K36" s="222">
        <f t="shared" si="3"/>
        <v>0</v>
      </c>
      <c r="L36" s="217"/>
      <c r="M36" s="215"/>
      <c r="N36" s="295" t="str">
        <f t="shared" si="4"/>
        <v xml:space="preserve"> </v>
      </c>
    </row>
    <row r="37" spans="1:14" s="90" customFormat="1" ht="18" customHeight="1" x14ac:dyDescent="0.2">
      <c r="A37" s="220" t="str">
        <f>IF('CC102 APPLICABLE BDLG FRACTION'!A32=0,"",'CC102 APPLICABLE BDLG FRACTION'!A32)</f>
        <v/>
      </c>
      <c r="B37" s="205"/>
      <c r="C37" s="215"/>
      <c r="D37" s="216" t="str">
        <f t="shared" si="0"/>
        <v/>
      </c>
      <c r="E37" s="207" t="str">
        <f t="shared" si="1"/>
        <v/>
      </c>
      <c r="F37" s="544" t="str">
        <f>'CC102 APPLICABLE BDLG FRACTION'!J32</f>
        <v/>
      </c>
      <c r="G37" s="545"/>
      <c r="H37" s="221" t="str">
        <f t="shared" si="5"/>
        <v/>
      </c>
      <c r="I37" s="548" t="str">
        <f t="shared" si="2"/>
        <v/>
      </c>
      <c r="J37" s="549"/>
      <c r="K37" s="222">
        <f t="shared" si="3"/>
        <v>0</v>
      </c>
      <c r="L37" s="217"/>
      <c r="M37" s="215"/>
      <c r="N37" s="295" t="str">
        <f t="shared" si="4"/>
        <v xml:space="preserve"> </v>
      </c>
    </row>
    <row r="38" spans="1:14" s="90" customFormat="1" ht="18" customHeight="1" x14ac:dyDescent="0.2">
      <c r="A38" s="220" t="str">
        <f>IF('CC102 APPLICABLE BDLG FRACTION'!A33=0,"",'CC102 APPLICABLE BDLG FRACTION'!A33)</f>
        <v/>
      </c>
      <c r="B38" s="205"/>
      <c r="C38" s="215"/>
      <c r="D38" s="216" t="str">
        <f t="shared" si="0"/>
        <v/>
      </c>
      <c r="E38" s="207" t="str">
        <f t="shared" si="1"/>
        <v/>
      </c>
      <c r="F38" s="544" t="str">
        <f>'CC102 APPLICABLE BDLG FRACTION'!J33</f>
        <v/>
      </c>
      <c r="G38" s="545"/>
      <c r="H38" s="221" t="str">
        <f t="shared" si="5"/>
        <v/>
      </c>
      <c r="I38" s="548" t="str">
        <f t="shared" si="2"/>
        <v/>
      </c>
      <c r="J38" s="549"/>
      <c r="K38" s="222">
        <f>ROUND(IFERROR(H38*I38,0),2)</f>
        <v>0</v>
      </c>
      <c r="L38" s="217"/>
      <c r="M38" s="215"/>
      <c r="N38" s="295" t="str">
        <f t="shared" si="4"/>
        <v xml:space="preserve"> </v>
      </c>
    </row>
    <row r="39" spans="1:14" s="90" customFormat="1" ht="18" customHeight="1" x14ac:dyDescent="0.2">
      <c r="A39" s="220" t="str">
        <f>IF('CC102 APPLICABLE BDLG FRACTION'!A34=0,"",'CC102 APPLICABLE BDLG FRACTION'!A34)</f>
        <v/>
      </c>
      <c r="B39" s="205"/>
      <c r="C39" s="215"/>
      <c r="D39" s="216" t="str">
        <f t="shared" si="0"/>
        <v/>
      </c>
      <c r="E39" s="207" t="str">
        <f t="shared" si="1"/>
        <v/>
      </c>
      <c r="F39" s="544" t="str">
        <f>'CC102 APPLICABLE BDLG FRACTION'!J34</f>
        <v/>
      </c>
      <c r="G39" s="545"/>
      <c r="H39" s="221" t="str">
        <f t="shared" si="5"/>
        <v/>
      </c>
      <c r="I39" s="548" t="str">
        <f t="shared" si="2"/>
        <v/>
      </c>
      <c r="J39" s="549"/>
      <c r="K39" s="222">
        <f t="shared" si="3"/>
        <v>0</v>
      </c>
      <c r="L39" s="217"/>
      <c r="M39" s="215"/>
      <c r="N39" s="295" t="str">
        <f t="shared" si="4"/>
        <v xml:space="preserve"> </v>
      </c>
    </row>
    <row r="40" spans="1:14" s="90" customFormat="1" ht="18" customHeight="1" x14ac:dyDescent="0.2">
      <c r="A40" s="220" t="str">
        <f>IF('CC102 APPLICABLE BDLG FRACTION'!A35=0,"",'CC102 APPLICABLE BDLG FRACTION'!A35)</f>
        <v/>
      </c>
      <c r="B40" s="205"/>
      <c r="C40" s="215"/>
      <c r="D40" s="216" t="str">
        <f t="shared" si="0"/>
        <v/>
      </c>
      <c r="E40" s="207" t="str">
        <f t="shared" si="1"/>
        <v/>
      </c>
      <c r="F40" s="544" t="str">
        <f>'CC102 APPLICABLE BDLG FRACTION'!J35</f>
        <v/>
      </c>
      <c r="G40" s="545"/>
      <c r="H40" s="221" t="str">
        <f t="shared" si="5"/>
        <v/>
      </c>
      <c r="I40" s="548" t="str">
        <f t="shared" si="2"/>
        <v/>
      </c>
      <c r="J40" s="549"/>
      <c r="K40" s="222">
        <f t="shared" si="3"/>
        <v>0</v>
      </c>
      <c r="L40" s="217"/>
      <c r="M40" s="215"/>
      <c r="N40" s="295" t="str">
        <f t="shared" si="4"/>
        <v xml:space="preserve"> </v>
      </c>
    </row>
    <row r="41" spans="1:14" s="90" customFormat="1" ht="18" customHeight="1" x14ac:dyDescent="0.2">
      <c r="A41" s="220" t="str">
        <f>IF('CC102 APPLICABLE BDLG FRACTION'!A36=0,"",'CC102 APPLICABLE BDLG FRACTION'!A36)</f>
        <v/>
      </c>
      <c r="B41" s="205"/>
      <c r="C41" s="215"/>
      <c r="D41" s="216" t="str">
        <f t="shared" si="0"/>
        <v/>
      </c>
      <c r="E41" s="207" t="str">
        <f t="shared" si="1"/>
        <v/>
      </c>
      <c r="F41" s="544" t="str">
        <f>'CC102 APPLICABLE BDLG FRACTION'!J36</f>
        <v/>
      </c>
      <c r="G41" s="545"/>
      <c r="H41" s="221" t="str">
        <f t="shared" si="5"/>
        <v/>
      </c>
      <c r="I41" s="548" t="str">
        <f t="shared" si="2"/>
        <v/>
      </c>
      <c r="J41" s="549"/>
      <c r="K41" s="222">
        <f t="shared" si="3"/>
        <v>0</v>
      </c>
      <c r="L41" s="217"/>
      <c r="M41" s="215"/>
      <c r="N41" s="295" t="str">
        <f t="shared" si="4"/>
        <v xml:space="preserve"> </v>
      </c>
    </row>
    <row r="42" spans="1:14" s="90" customFormat="1" ht="18" customHeight="1" x14ac:dyDescent="0.2">
      <c r="A42" s="220" t="str">
        <f>IF('CC102 APPLICABLE BDLG FRACTION'!A37=0,"",'CC102 APPLICABLE BDLG FRACTION'!A37)</f>
        <v/>
      </c>
      <c r="B42" s="205"/>
      <c r="C42" s="215"/>
      <c r="D42" s="216" t="str">
        <f t="shared" si="0"/>
        <v/>
      </c>
      <c r="E42" s="207" t="str">
        <f t="shared" si="1"/>
        <v/>
      </c>
      <c r="F42" s="544" t="str">
        <f>'CC102 APPLICABLE BDLG FRACTION'!J37</f>
        <v/>
      </c>
      <c r="G42" s="545"/>
      <c r="H42" s="221" t="str">
        <f t="shared" si="5"/>
        <v/>
      </c>
      <c r="I42" s="548" t="str">
        <f t="shared" si="2"/>
        <v/>
      </c>
      <c r="J42" s="549"/>
      <c r="K42" s="222">
        <f t="shared" si="3"/>
        <v>0</v>
      </c>
      <c r="L42" s="217"/>
      <c r="M42" s="215"/>
      <c r="N42" s="295" t="str">
        <f t="shared" si="4"/>
        <v xml:space="preserve"> </v>
      </c>
    </row>
    <row r="43" spans="1:14" s="90" customFormat="1" ht="18" customHeight="1" x14ac:dyDescent="0.2">
      <c r="A43" s="220" t="str">
        <f>IF('CC102 APPLICABLE BDLG FRACTION'!A38=0,"",'CC102 APPLICABLE BDLG FRACTION'!A38)</f>
        <v/>
      </c>
      <c r="B43" s="205"/>
      <c r="C43" s="215"/>
      <c r="D43" s="216" t="str">
        <f t="shared" si="0"/>
        <v/>
      </c>
      <c r="E43" s="207" t="str">
        <f t="shared" si="1"/>
        <v/>
      </c>
      <c r="F43" s="544" t="str">
        <f>'CC102 APPLICABLE BDLG FRACTION'!J38</f>
        <v/>
      </c>
      <c r="G43" s="545"/>
      <c r="H43" s="221" t="str">
        <f t="shared" si="5"/>
        <v/>
      </c>
      <c r="I43" s="548" t="str">
        <f t="shared" si="2"/>
        <v/>
      </c>
      <c r="J43" s="549"/>
      <c r="K43" s="222">
        <f t="shared" si="3"/>
        <v>0</v>
      </c>
      <c r="L43" s="217"/>
      <c r="M43" s="215"/>
      <c r="N43" s="295" t="str">
        <f t="shared" si="4"/>
        <v xml:space="preserve"> </v>
      </c>
    </row>
    <row r="44" spans="1:14" s="90" customFormat="1" ht="18" customHeight="1" x14ac:dyDescent="0.2">
      <c r="A44" s="220" t="str">
        <f>IF('CC102 APPLICABLE BDLG FRACTION'!A39=0,"",'CC102 APPLICABLE BDLG FRACTION'!A39)</f>
        <v/>
      </c>
      <c r="B44" s="205"/>
      <c r="C44" s="215"/>
      <c r="D44" s="216" t="str">
        <f t="shared" si="0"/>
        <v/>
      </c>
      <c r="E44" s="207" t="str">
        <f t="shared" si="1"/>
        <v/>
      </c>
      <c r="F44" s="544" t="str">
        <f>'CC102 APPLICABLE BDLG FRACTION'!J39</f>
        <v/>
      </c>
      <c r="G44" s="545"/>
      <c r="H44" s="221" t="str">
        <f t="shared" si="5"/>
        <v/>
      </c>
      <c r="I44" s="548" t="str">
        <f t="shared" si="2"/>
        <v/>
      </c>
      <c r="J44" s="549"/>
      <c r="K44" s="222">
        <f t="shared" si="3"/>
        <v>0</v>
      </c>
      <c r="L44" s="217"/>
      <c r="M44" s="215"/>
      <c r="N44" s="295" t="str">
        <f t="shared" si="4"/>
        <v xml:space="preserve"> </v>
      </c>
    </row>
    <row r="45" spans="1:14" s="90" customFormat="1" ht="18" customHeight="1" x14ac:dyDescent="0.2">
      <c r="A45" s="220" t="str">
        <f>IF('CC102 APPLICABLE BDLG FRACTION'!A40=0,"",'CC102 APPLICABLE BDLG FRACTION'!A40)</f>
        <v/>
      </c>
      <c r="B45" s="205"/>
      <c r="C45" s="205"/>
      <c r="D45" s="216" t="str">
        <f t="shared" si="0"/>
        <v/>
      </c>
      <c r="E45" s="207" t="str">
        <f t="shared" si="1"/>
        <v/>
      </c>
      <c r="F45" s="544" t="str">
        <f>'CC102 APPLICABLE BDLG FRACTION'!J40</f>
        <v/>
      </c>
      <c r="G45" s="545"/>
      <c r="H45" s="221" t="str">
        <f t="shared" si="5"/>
        <v/>
      </c>
      <c r="I45" s="548" t="str">
        <f t="shared" si="2"/>
        <v/>
      </c>
      <c r="J45" s="549"/>
      <c r="K45" s="222">
        <f t="shared" si="3"/>
        <v>0</v>
      </c>
      <c r="L45" s="217"/>
      <c r="M45" s="215"/>
      <c r="N45" s="295" t="str">
        <f t="shared" si="4"/>
        <v xml:space="preserve"> </v>
      </c>
    </row>
    <row r="46" spans="1:14" s="90" customFormat="1" ht="18" customHeight="1" x14ac:dyDescent="0.2">
      <c r="A46" s="220" t="str">
        <f>IF('CC102 APPLICABLE BDLG FRACTION'!A41=0,"",'CC102 APPLICABLE BDLG FRACTION'!A41)</f>
        <v/>
      </c>
      <c r="B46" s="205"/>
      <c r="C46" s="215"/>
      <c r="D46" s="216" t="str">
        <f t="shared" si="0"/>
        <v/>
      </c>
      <c r="E46" s="207" t="str">
        <f t="shared" si="1"/>
        <v/>
      </c>
      <c r="F46" s="544" t="str">
        <f>'CC102 APPLICABLE BDLG FRACTION'!J41</f>
        <v/>
      </c>
      <c r="G46" s="545"/>
      <c r="H46" s="221" t="str">
        <f t="shared" si="5"/>
        <v/>
      </c>
      <c r="I46" s="548" t="str">
        <f t="shared" si="2"/>
        <v/>
      </c>
      <c r="J46" s="549"/>
      <c r="K46" s="222">
        <f t="shared" si="3"/>
        <v>0</v>
      </c>
      <c r="L46" s="217"/>
      <c r="M46" s="215"/>
      <c r="N46" s="295" t="str">
        <f t="shared" si="4"/>
        <v xml:space="preserve"> </v>
      </c>
    </row>
    <row r="47" spans="1:14" s="90" customFormat="1" ht="18" customHeight="1" x14ac:dyDescent="0.2">
      <c r="A47" s="220" t="str">
        <f>IF('CC102 APPLICABLE BDLG FRACTION'!A42=0,"",'CC102 APPLICABLE BDLG FRACTION'!A42)</f>
        <v/>
      </c>
      <c r="B47" s="205"/>
      <c r="C47" s="215"/>
      <c r="D47" s="216" t="str">
        <f t="shared" si="0"/>
        <v/>
      </c>
      <c r="E47" s="207" t="str">
        <f t="shared" si="1"/>
        <v/>
      </c>
      <c r="F47" s="544" t="str">
        <f>'CC102 APPLICABLE BDLG FRACTION'!J42</f>
        <v/>
      </c>
      <c r="G47" s="545"/>
      <c r="H47" s="221" t="str">
        <f t="shared" si="5"/>
        <v/>
      </c>
      <c r="I47" s="548" t="str">
        <f t="shared" si="2"/>
        <v/>
      </c>
      <c r="J47" s="549"/>
      <c r="K47" s="222">
        <f t="shared" si="3"/>
        <v>0</v>
      </c>
      <c r="L47" s="217"/>
      <c r="M47" s="215"/>
      <c r="N47" s="295" t="str">
        <f t="shared" si="4"/>
        <v xml:space="preserve"> </v>
      </c>
    </row>
    <row r="48" spans="1:14" s="90" customFormat="1" ht="18" customHeight="1" x14ac:dyDescent="0.2">
      <c r="A48" s="220" t="str">
        <f>IF('CC102 APPLICABLE BDLG FRACTION'!A43=0,"",'CC102 APPLICABLE BDLG FRACTION'!A43)</f>
        <v/>
      </c>
      <c r="B48" s="205"/>
      <c r="C48" s="215"/>
      <c r="D48" s="216" t="str">
        <f t="shared" si="0"/>
        <v/>
      </c>
      <c r="E48" s="207" t="str">
        <f t="shared" si="1"/>
        <v/>
      </c>
      <c r="F48" s="544" t="str">
        <f>'CC102 APPLICABLE BDLG FRACTION'!J43</f>
        <v/>
      </c>
      <c r="G48" s="545"/>
      <c r="H48" s="221" t="str">
        <f t="shared" si="5"/>
        <v/>
      </c>
      <c r="I48" s="548" t="str">
        <f t="shared" si="2"/>
        <v/>
      </c>
      <c r="J48" s="549"/>
      <c r="K48" s="222">
        <f t="shared" si="3"/>
        <v>0</v>
      </c>
      <c r="L48" s="217"/>
      <c r="M48" s="215"/>
      <c r="N48" s="295" t="str">
        <f t="shared" si="4"/>
        <v xml:space="preserve"> </v>
      </c>
    </row>
    <row r="49" spans="1:14" ht="18" customHeight="1" x14ac:dyDescent="0.2">
      <c r="A49" s="431" t="s">
        <v>59</v>
      </c>
      <c r="B49" s="433"/>
      <c r="C49" s="223">
        <f>IF(SUM(C15:C48)=0,0, SUM(C15:C48))</f>
        <v>0</v>
      </c>
      <c r="D49" s="224"/>
      <c r="E49" s="223" t="str">
        <f>IF(SUM(E15:E48)=0, " ", SUM(E15:E48))</f>
        <v xml:space="preserve"> </v>
      </c>
      <c r="F49" s="554"/>
      <c r="G49" s="555"/>
      <c r="H49" s="223" t="str">
        <f>IF(SUM(H15:H48)=0, " ", SUM(H15:H48))</f>
        <v xml:space="preserve"> </v>
      </c>
      <c r="I49" s="554"/>
      <c r="J49" s="555"/>
      <c r="K49" s="225" t="str">
        <f>IF(SUM(K15:K48)=0, " ", SUM(K15:K48))</f>
        <v xml:space="preserve"> </v>
      </c>
      <c r="L49" s="225">
        <f>ROUND(IF(SUM(L15:L48)=0,0,(SUM(L15:L48))),0)</f>
        <v>0</v>
      </c>
      <c r="M49" s="225">
        <f>ROUND(IF(SUM(M15:M48)=0,0,(SUM(M15:M48))),0)</f>
        <v>0</v>
      </c>
      <c r="N49" s="226">
        <f>ROUND(IF(SUM(N15:N48)=0,0,(SUM(N15:N48))),0)</f>
        <v>0</v>
      </c>
    </row>
    <row r="50" spans="1:14" x14ac:dyDescent="0.2">
      <c r="A50" s="91"/>
    </row>
  </sheetData>
  <sheetProtection algorithmName="SHA-512" hashValue="OrsGvYspqLHCq9hk9P80zu/NKCFv7voHFh4XPD3lzRHmh0zJeLvyoRekKmYSfbnK1DlXfvTp15rkGTa+gEAAhQ==" saltValue="6ZnT4mvdywNivJkrvxGdPw==" spinCount="100000" sheet="1" objects="1" scenarios="1"/>
  <mergeCells count="82">
    <mergeCell ref="I32:J32"/>
    <mergeCell ref="I37:J37"/>
    <mergeCell ref="I38:J38"/>
    <mergeCell ref="I39:J39"/>
    <mergeCell ref="I40:J40"/>
    <mergeCell ref="I41:J41"/>
    <mergeCell ref="I47:J47"/>
    <mergeCell ref="I48:J48"/>
    <mergeCell ref="I49:J49"/>
    <mergeCell ref="I42:J42"/>
    <mergeCell ref="I43:J43"/>
    <mergeCell ref="I44:J44"/>
    <mergeCell ref="I45:J45"/>
    <mergeCell ref="I46:J46"/>
    <mergeCell ref="I27:J27"/>
    <mergeCell ref="I28:J28"/>
    <mergeCell ref="I29:J29"/>
    <mergeCell ref="I30:J30"/>
    <mergeCell ref="I31:J31"/>
    <mergeCell ref="F48:G48"/>
    <mergeCell ref="F49:G49"/>
    <mergeCell ref="I17:J17"/>
    <mergeCell ref="I18:J18"/>
    <mergeCell ref="I19:J19"/>
    <mergeCell ref="I20:J20"/>
    <mergeCell ref="I21:J21"/>
    <mergeCell ref="I22:J22"/>
    <mergeCell ref="I23:J23"/>
    <mergeCell ref="I24:J24"/>
    <mergeCell ref="I25:J25"/>
    <mergeCell ref="I26:J26"/>
    <mergeCell ref="I34:J34"/>
    <mergeCell ref="I35:J35"/>
    <mergeCell ref="I36:J36"/>
    <mergeCell ref="I33:J33"/>
    <mergeCell ref="F43:G43"/>
    <mergeCell ref="F44:G44"/>
    <mergeCell ref="F45:G45"/>
    <mergeCell ref="F46:G46"/>
    <mergeCell ref="F47:G47"/>
    <mergeCell ref="F38:G38"/>
    <mergeCell ref="F39:G39"/>
    <mergeCell ref="F40:G40"/>
    <mergeCell ref="F41:G41"/>
    <mergeCell ref="F42:G42"/>
    <mergeCell ref="F33:G33"/>
    <mergeCell ref="F34:G34"/>
    <mergeCell ref="F35:G35"/>
    <mergeCell ref="F36:G36"/>
    <mergeCell ref="F37:G37"/>
    <mergeCell ref="F28:G28"/>
    <mergeCell ref="F29:G29"/>
    <mergeCell ref="F30:G30"/>
    <mergeCell ref="F31:G31"/>
    <mergeCell ref="F32:G32"/>
    <mergeCell ref="I14:J14"/>
    <mergeCell ref="H8:I8"/>
    <mergeCell ref="I15:J15"/>
    <mergeCell ref="I16:J16"/>
    <mergeCell ref="L12:M13"/>
    <mergeCell ref="F25:G25"/>
    <mergeCell ref="F26:G26"/>
    <mergeCell ref="F27:G27"/>
    <mergeCell ref="F14:G14"/>
    <mergeCell ref="F15:G15"/>
    <mergeCell ref="F16:G16"/>
    <mergeCell ref="A1:N1"/>
    <mergeCell ref="A2:N2"/>
    <mergeCell ref="A4:N4"/>
    <mergeCell ref="C6:G6"/>
    <mergeCell ref="A49:B49"/>
    <mergeCell ref="A6:B6"/>
    <mergeCell ref="A8:B8"/>
    <mergeCell ref="A13:B13"/>
    <mergeCell ref="F17:G17"/>
    <mergeCell ref="F18:G18"/>
    <mergeCell ref="F19:G19"/>
    <mergeCell ref="F20:G20"/>
    <mergeCell ref="F21:G21"/>
    <mergeCell ref="F22:G22"/>
    <mergeCell ref="F23:G23"/>
    <mergeCell ref="F24:G24"/>
  </mergeCells>
  <conditionalFormatting sqref="L15">
    <cfRule type="cellIs" dxfId="159" priority="188" operator="greaterThan">
      <formula>$K15</formula>
    </cfRule>
  </conditionalFormatting>
  <conditionalFormatting sqref="K15:K48">
    <cfRule type="cellIs" dxfId="158" priority="186" operator="equal">
      <formula>0</formula>
    </cfRule>
  </conditionalFormatting>
  <conditionalFormatting sqref="L42">
    <cfRule type="cellIs" dxfId="157" priority="14" operator="greaterThan">
      <formula>$K$42</formula>
    </cfRule>
  </conditionalFormatting>
  <conditionalFormatting sqref="L43">
    <cfRule type="cellIs" dxfId="156" priority="13" operator="greaterThan">
      <formula>$K$43</formula>
    </cfRule>
  </conditionalFormatting>
  <conditionalFormatting sqref="L44">
    <cfRule type="cellIs" dxfId="155" priority="158" operator="greaterThan">
      <formula>$K$44</formula>
    </cfRule>
  </conditionalFormatting>
  <conditionalFormatting sqref="L45">
    <cfRule type="cellIs" dxfId="154" priority="11" operator="greaterThan">
      <formula>$K$45</formula>
    </cfRule>
  </conditionalFormatting>
  <conditionalFormatting sqref="L46">
    <cfRule type="cellIs" dxfId="153" priority="156" operator="greaterThan">
      <formula>$K$46</formula>
    </cfRule>
  </conditionalFormatting>
  <conditionalFormatting sqref="L47">
    <cfRule type="cellIs" dxfId="152" priority="154" operator="greaterThan">
      <formula>$K$47</formula>
    </cfRule>
  </conditionalFormatting>
  <conditionalFormatting sqref="L48">
    <cfRule type="cellIs" dxfId="151" priority="8" operator="greaterThan">
      <formula>$K$48</formula>
    </cfRule>
  </conditionalFormatting>
  <conditionalFormatting sqref="L49">
    <cfRule type="cellIs" dxfId="150" priority="193" operator="lessThan">
      <formula>$C$8</formula>
    </cfRule>
    <cfRule type="cellIs" dxfId="149" priority="194" operator="greaterThan">
      <formula>$C$8</formula>
    </cfRule>
  </conditionalFormatting>
  <conditionalFormatting sqref="M49">
    <cfRule type="expression" dxfId="148" priority="196">
      <formula>$M$49&gt;ROUND(($C$8/$C$10),2)</formula>
    </cfRule>
  </conditionalFormatting>
  <conditionalFormatting sqref="L30">
    <cfRule type="cellIs" dxfId="147" priority="25" operator="greaterThan">
      <formula>$K$30</formula>
    </cfRule>
  </conditionalFormatting>
  <conditionalFormatting sqref="L31">
    <cfRule type="cellIs" dxfId="146" priority="24" operator="greaterThan">
      <formula>$K$31</formula>
    </cfRule>
  </conditionalFormatting>
  <conditionalFormatting sqref="L32">
    <cfRule type="cellIs" dxfId="145" priority="23" operator="greaterThan">
      <formula>$K$32</formula>
    </cfRule>
  </conditionalFormatting>
  <conditionalFormatting sqref="L33">
    <cfRule type="cellIs" dxfId="144" priority="22" operator="greaterThan">
      <formula>$K$33</formula>
    </cfRule>
  </conditionalFormatting>
  <conditionalFormatting sqref="L34">
    <cfRule type="cellIs" dxfId="143" priority="21" operator="greaterThan">
      <formula>$K$34</formula>
    </cfRule>
  </conditionalFormatting>
  <conditionalFormatting sqref="L35">
    <cfRule type="cellIs" dxfId="142" priority="104" operator="greaterThan">
      <formula>$K35</formula>
    </cfRule>
  </conditionalFormatting>
  <conditionalFormatting sqref="L36">
    <cfRule type="cellIs" dxfId="141" priority="20" operator="greaterThan">
      <formula>$K$36</formula>
    </cfRule>
  </conditionalFormatting>
  <conditionalFormatting sqref="L37">
    <cfRule type="cellIs" dxfId="140" priority="19" operator="greaterThan">
      <formula>$K$37</formula>
    </cfRule>
  </conditionalFormatting>
  <conditionalFormatting sqref="L38">
    <cfRule type="cellIs" dxfId="139" priority="18" operator="greaterThan">
      <formula>$K$38</formula>
    </cfRule>
  </conditionalFormatting>
  <conditionalFormatting sqref="L39">
    <cfRule type="cellIs" dxfId="138" priority="17" operator="greaterThan">
      <formula>$K$39</formula>
    </cfRule>
  </conditionalFormatting>
  <conditionalFormatting sqref="L40">
    <cfRule type="cellIs" dxfId="137" priority="16" operator="greaterThan">
      <formula>$K$40</formula>
    </cfRule>
  </conditionalFormatting>
  <conditionalFormatting sqref="L41">
    <cfRule type="cellIs" dxfId="136" priority="15" operator="greaterThan">
      <formula>$K$41</formula>
    </cfRule>
  </conditionalFormatting>
  <conditionalFormatting sqref="M15">
    <cfRule type="cellIs" dxfId="135" priority="96" operator="greaterThan">
      <formula>$H$15</formula>
    </cfRule>
  </conditionalFormatting>
  <conditionalFormatting sqref="M17">
    <cfRule type="cellIs" dxfId="134" priority="94" operator="greaterThan">
      <formula>$H$17</formula>
    </cfRule>
  </conditionalFormatting>
  <conditionalFormatting sqref="M16">
    <cfRule type="cellIs" dxfId="133" priority="68" operator="greaterThan">
      <formula>$H$16</formula>
    </cfRule>
  </conditionalFormatting>
  <conditionalFormatting sqref="M18">
    <cfRule type="cellIs" dxfId="132" priority="67" operator="greaterThan">
      <formula>$H$18</formula>
    </cfRule>
  </conditionalFormatting>
  <conditionalFormatting sqref="M19">
    <cfRule type="cellIs" dxfId="131" priority="66" operator="greaterThan">
      <formula>$H$19</formula>
    </cfRule>
  </conditionalFormatting>
  <conditionalFormatting sqref="M20">
    <cfRule type="cellIs" dxfId="130" priority="65" operator="greaterThan">
      <formula>$H$20</formula>
    </cfRule>
  </conditionalFormatting>
  <conditionalFormatting sqref="M21">
    <cfRule type="cellIs" dxfId="129" priority="64" operator="greaterThan">
      <formula>$H$21</formula>
    </cfRule>
  </conditionalFormatting>
  <conditionalFormatting sqref="M22">
    <cfRule type="cellIs" dxfId="128" priority="63" operator="greaterThan">
      <formula>$H$22</formula>
    </cfRule>
  </conditionalFormatting>
  <conditionalFormatting sqref="M23">
    <cfRule type="cellIs" dxfId="127" priority="61" operator="greaterThan">
      <formula>$H$23</formula>
    </cfRule>
  </conditionalFormatting>
  <conditionalFormatting sqref="M24">
    <cfRule type="cellIs" dxfId="126" priority="60" operator="greaterThan">
      <formula>$H24</formula>
    </cfRule>
  </conditionalFormatting>
  <conditionalFormatting sqref="M25">
    <cfRule type="cellIs" dxfId="125" priority="59" operator="greaterThan">
      <formula>$H$25</formula>
    </cfRule>
  </conditionalFormatting>
  <conditionalFormatting sqref="M26">
    <cfRule type="cellIs" dxfId="124" priority="58" operator="greaterThan">
      <formula>$H26</formula>
    </cfRule>
  </conditionalFormatting>
  <conditionalFormatting sqref="M27">
    <cfRule type="cellIs" dxfId="123" priority="57" operator="greaterThan">
      <formula>$H27</formula>
    </cfRule>
  </conditionalFormatting>
  <conditionalFormatting sqref="M28">
    <cfRule type="cellIs" dxfId="122" priority="56" operator="greaterThan">
      <formula>$H$28</formula>
    </cfRule>
  </conditionalFormatting>
  <conditionalFormatting sqref="M29">
    <cfRule type="cellIs" dxfId="121" priority="55" operator="greaterThan">
      <formula>$H$29</formula>
    </cfRule>
  </conditionalFormatting>
  <conditionalFormatting sqref="M30">
    <cfRule type="cellIs" dxfId="120" priority="54" operator="greaterThan">
      <formula>$H$30</formula>
    </cfRule>
  </conditionalFormatting>
  <conditionalFormatting sqref="M31">
    <cfRule type="cellIs" dxfId="119" priority="53" operator="greaterThan">
      <formula>$H$31</formula>
    </cfRule>
  </conditionalFormatting>
  <conditionalFormatting sqref="M32">
    <cfRule type="cellIs" dxfId="118" priority="52" operator="greaterThan">
      <formula>$H$32</formula>
    </cfRule>
  </conditionalFormatting>
  <conditionalFormatting sqref="M33">
    <cfRule type="cellIs" dxfId="117" priority="51" operator="greaterThan">
      <formula>$H$33</formula>
    </cfRule>
  </conditionalFormatting>
  <conditionalFormatting sqref="M34">
    <cfRule type="cellIs" dxfId="116" priority="50" operator="greaterThan">
      <formula>$H$34</formula>
    </cfRule>
  </conditionalFormatting>
  <conditionalFormatting sqref="M35">
    <cfRule type="cellIs" dxfId="115" priority="49" operator="greaterThan">
      <formula>$H$35</formula>
    </cfRule>
  </conditionalFormatting>
  <conditionalFormatting sqref="M36">
    <cfRule type="cellIs" dxfId="114" priority="48" operator="greaterThan">
      <formula>$H$36</formula>
    </cfRule>
  </conditionalFormatting>
  <conditionalFormatting sqref="M37">
    <cfRule type="cellIs" dxfId="113" priority="47" operator="greaterThan">
      <formula>$H$37</formula>
    </cfRule>
  </conditionalFormatting>
  <conditionalFormatting sqref="M38">
    <cfRule type="cellIs" dxfId="112" priority="46" operator="greaterThan">
      <formula>$H$38</formula>
    </cfRule>
  </conditionalFormatting>
  <conditionalFormatting sqref="M39">
    <cfRule type="cellIs" dxfId="111" priority="45" operator="greaterThan">
      <formula>$H$39</formula>
    </cfRule>
  </conditionalFormatting>
  <conditionalFormatting sqref="M40">
    <cfRule type="cellIs" dxfId="110" priority="44" operator="greaterThan">
      <formula>$H$40</formula>
    </cfRule>
  </conditionalFormatting>
  <conditionalFormatting sqref="M41">
    <cfRule type="cellIs" dxfId="109" priority="43" operator="greaterThan">
      <formula>$H$41</formula>
    </cfRule>
  </conditionalFormatting>
  <conditionalFormatting sqref="N49">
    <cfRule type="cellIs" dxfId="108" priority="40" operator="equal">
      <formula>0</formula>
    </cfRule>
    <cfRule type="cellIs" dxfId="107" priority="41" operator="lessThan">
      <formula>1</formula>
    </cfRule>
    <cfRule type="cellIs" dxfId="106" priority="42" operator="greaterThan">
      <formula>1</formula>
    </cfRule>
  </conditionalFormatting>
  <conditionalFormatting sqref="L16">
    <cfRule type="cellIs" dxfId="105" priority="39" operator="greaterThan">
      <formula>$K$16</formula>
    </cfRule>
  </conditionalFormatting>
  <conditionalFormatting sqref="L17">
    <cfRule type="cellIs" dxfId="104" priority="38" operator="greaterThan">
      <formula>$K$17</formula>
    </cfRule>
  </conditionalFormatting>
  <conditionalFormatting sqref="L18">
    <cfRule type="cellIs" dxfId="103" priority="37" operator="greaterThan">
      <formula>$K$18</formula>
    </cfRule>
  </conditionalFormatting>
  <conditionalFormatting sqref="L19">
    <cfRule type="cellIs" dxfId="102" priority="36" operator="greaterThan">
      <formula>$K$19</formula>
    </cfRule>
  </conditionalFormatting>
  <conditionalFormatting sqref="L20">
    <cfRule type="cellIs" dxfId="101" priority="35" operator="greaterThan">
      <formula>$K$20</formula>
    </cfRule>
  </conditionalFormatting>
  <conditionalFormatting sqref="L21">
    <cfRule type="cellIs" dxfId="100" priority="34" operator="greaterThan">
      <formula>$K$21</formula>
    </cfRule>
  </conditionalFormatting>
  <conditionalFormatting sqref="L22">
    <cfRule type="cellIs" dxfId="99" priority="33" operator="greaterThan">
      <formula>$K$22</formula>
    </cfRule>
  </conditionalFormatting>
  <conditionalFormatting sqref="L23">
    <cfRule type="cellIs" dxfId="98" priority="32" operator="greaterThan">
      <formula>$K$23</formula>
    </cfRule>
  </conditionalFormatting>
  <conditionalFormatting sqref="L24">
    <cfRule type="cellIs" dxfId="97" priority="31" operator="greaterThan">
      <formula>$K$24</formula>
    </cfRule>
  </conditionalFormatting>
  <conditionalFormatting sqref="L25">
    <cfRule type="cellIs" dxfId="96" priority="30" operator="greaterThan">
      <formula>$K$25</formula>
    </cfRule>
  </conditionalFormatting>
  <conditionalFormatting sqref="L26">
    <cfRule type="cellIs" dxfId="95" priority="29" operator="greaterThan">
      <formula>$K$26</formula>
    </cfRule>
  </conditionalFormatting>
  <conditionalFormatting sqref="L27">
    <cfRule type="cellIs" dxfId="94" priority="28" operator="greaterThan">
      <formula>$K$27</formula>
    </cfRule>
  </conditionalFormatting>
  <conditionalFormatting sqref="L28">
    <cfRule type="cellIs" dxfId="93" priority="27" operator="greaterThan">
      <formula>$K$28</formula>
    </cfRule>
  </conditionalFormatting>
  <conditionalFormatting sqref="L29">
    <cfRule type="cellIs" dxfId="92" priority="26" operator="greaterThan">
      <formula>$K$29</formula>
    </cfRule>
  </conditionalFormatting>
  <conditionalFormatting sqref="M42">
    <cfRule type="cellIs" dxfId="91" priority="7" operator="greaterThan">
      <formula>$H$42</formula>
    </cfRule>
  </conditionalFormatting>
  <conditionalFormatting sqref="M43">
    <cfRule type="cellIs" dxfId="90" priority="6" operator="greaterThan">
      <formula>$H$43</formula>
    </cfRule>
  </conditionalFormatting>
  <conditionalFormatting sqref="M44">
    <cfRule type="cellIs" dxfId="89" priority="5" operator="greaterThan">
      <formula>$H$44</formula>
    </cfRule>
  </conditionalFormatting>
  <conditionalFormatting sqref="M45">
    <cfRule type="cellIs" dxfId="88" priority="4" operator="greaterThan">
      <formula>$H$45</formula>
    </cfRule>
  </conditionalFormatting>
  <conditionalFormatting sqref="M46">
    <cfRule type="cellIs" dxfId="87" priority="3" operator="greaterThan">
      <formula>$H$46</formula>
    </cfRule>
  </conditionalFormatting>
  <conditionalFormatting sqref="M47">
    <cfRule type="cellIs" dxfId="86" priority="2" operator="greaterThan">
      <formula>$H$47</formula>
    </cfRule>
  </conditionalFormatting>
  <conditionalFormatting sqref="M48">
    <cfRule type="cellIs" dxfId="85" priority="1" operator="greaterThan">
      <formula>$H$48</formula>
    </cfRule>
  </conditionalFormatting>
  <printOptions horizontalCentered="1"/>
  <pageMargins left="0.25" right="0" top="0.5" bottom="0.25" header="0.3" footer="0.15"/>
  <pageSetup scale="67" orientation="landscape" blackAndWhite="1" r:id="rId1"/>
  <legacyDrawing r:id="rId2"/>
  <extLst>
    <ext xmlns:x14="http://schemas.microsoft.com/office/spreadsheetml/2009/9/main" uri="{78C0D931-6437-407d-A8EE-F0AAD7539E65}">
      <x14:conditionalFormattings>
        <x14:conditionalFormatting xmlns:xm="http://schemas.microsoft.com/office/excel/2006/main">
          <x14:cfRule type="expression" priority="151" id="{7591299D-0254-4806-84ED-CF75B1DD60F4}">
            <xm:f>$M$8&gt;'CC103 CONST ELIGIBLE BASIS'!$G$63</xm:f>
            <x14:dxf>
              <font>
                <color rgb="FF990000"/>
              </font>
              <fill>
                <patternFill>
                  <bgColor rgb="FFFFCCCC"/>
                </patternFill>
              </fill>
            </x14:dxf>
          </x14:cfRule>
          <xm:sqref>M8</xm:sqref>
        </x14:conditionalFormatting>
        <x14:conditionalFormatting xmlns:xm="http://schemas.microsoft.com/office/excel/2006/main">
          <x14:cfRule type="cellIs" priority="150" operator="greaterThan" id="{3ABDF3A2-88B9-4B06-8702-89002B5E524C}">
            <xm:f>'CC103 CONST ELIGIBLE BASIS'!$G$60</xm:f>
            <x14:dxf>
              <font>
                <color rgb="FF9C0006"/>
              </font>
              <fill>
                <patternFill>
                  <bgColor rgb="FFFFC7CE"/>
                </patternFill>
              </fill>
            </x14:dxf>
          </x14:cfRule>
          <xm:sqref>C8</xm:sqref>
        </x14:conditionalFormatting>
        <x14:conditionalFormatting xmlns:xm="http://schemas.microsoft.com/office/excel/2006/main">
          <x14:cfRule type="cellIs" priority="149" operator="greaterThan" id="{A2C1DCFD-F678-40EC-BB72-A634012CDB64}">
            <xm:f>'CC103 CONST ELIGIBLE BASIS'!$G$54</xm:f>
            <x14:dxf>
              <font>
                <color rgb="FF9C0006"/>
              </font>
              <fill>
                <patternFill>
                  <bgColor rgb="FFFFC7CE"/>
                </patternFill>
              </fill>
            </x14:dxf>
          </x14:cfRule>
          <xm:sqref>C49</xm:sqref>
        </x14:conditionalFormatting>
      </x14:conditionalFormatting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50"/>
  <sheetViews>
    <sheetView showGridLines="0" view="pageBreakPreview" zoomScaleNormal="100" zoomScaleSheetLayoutView="100" workbookViewId="0">
      <selection activeCell="G8" sqref="G8"/>
    </sheetView>
  </sheetViews>
  <sheetFormatPr defaultColWidth="8.85546875" defaultRowHeight="15" x14ac:dyDescent="0.2"/>
  <cols>
    <col min="1" max="3" width="12.7109375" style="86" customWidth="1"/>
    <col min="4" max="4" width="9.42578125" style="86" customWidth="1"/>
    <col min="5" max="5" width="12.42578125" style="86" customWidth="1"/>
    <col min="6" max="6" width="8.28515625" style="86" customWidth="1"/>
    <col min="7" max="9" width="12.7109375" style="86" customWidth="1"/>
    <col min="10" max="10" width="7.85546875" style="86" customWidth="1"/>
    <col min="11" max="255" width="8.85546875" style="86"/>
    <col min="256" max="256" width="12.42578125" style="86" customWidth="1"/>
    <col min="257" max="257" width="11" style="86" customWidth="1"/>
    <col min="258" max="258" width="12.42578125" style="86" customWidth="1"/>
    <col min="259" max="259" width="9.42578125" style="86" customWidth="1"/>
    <col min="260" max="260" width="12.42578125" style="86" customWidth="1"/>
    <col min="261" max="261" width="8.28515625" style="86" customWidth="1"/>
    <col min="262" max="262" width="12.42578125" style="86" customWidth="1"/>
    <col min="263" max="263" width="9.140625" style="86" customWidth="1"/>
    <col min="264" max="264" width="12.42578125" style="86" customWidth="1"/>
    <col min="265" max="265" width="11.28515625" style="86" customWidth="1"/>
    <col min="266" max="266" width="7.85546875" style="86" customWidth="1"/>
    <col min="267" max="511" width="8.85546875" style="86"/>
    <col min="512" max="512" width="12.42578125" style="86" customWidth="1"/>
    <col min="513" max="513" width="11" style="86" customWidth="1"/>
    <col min="514" max="514" width="12.42578125" style="86" customWidth="1"/>
    <col min="515" max="515" width="9.42578125" style="86" customWidth="1"/>
    <col min="516" max="516" width="12.42578125" style="86" customWidth="1"/>
    <col min="517" max="517" width="8.28515625" style="86" customWidth="1"/>
    <col min="518" max="518" width="12.42578125" style="86" customWidth="1"/>
    <col min="519" max="519" width="9.140625" style="86" customWidth="1"/>
    <col min="520" max="520" width="12.42578125" style="86" customWidth="1"/>
    <col min="521" max="521" width="11.28515625" style="86" customWidth="1"/>
    <col min="522" max="522" width="7.85546875" style="86" customWidth="1"/>
    <col min="523" max="767" width="8.85546875" style="86"/>
    <col min="768" max="768" width="12.42578125" style="86" customWidth="1"/>
    <col min="769" max="769" width="11" style="86" customWidth="1"/>
    <col min="770" max="770" width="12.42578125" style="86" customWidth="1"/>
    <col min="771" max="771" width="9.42578125" style="86" customWidth="1"/>
    <col min="772" max="772" width="12.42578125" style="86" customWidth="1"/>
    <col min="773" max="773" width="8.28515625" style="86" customWidth="1"/>
    <col min="774" max="774" width="12.42578125" style="86" customWidth="1"/>
    <col min="775" max="775" width="9.140625" style="86" customWidth="1"/>
    <col min="776" max="776" width="12.42578125" style="86" customWidth="1"/>
    <col min="777" max="777" width="11.28515625" style="86" customWidth="1"/>
    <col min="778" max="778" width="7.85546875" style="86" customWidth="1"/>
    <col min="779" max="1023" width="8.85546875" style="86"/>
    <col min="1024" max="1024" width="12.42578125" style="86" customWidth="1"/>
    <col min="1025" max="1025" width="11" style="86" customWidth="1"/>
    <col min="1026" max="1026" width="12.42578125" style="86" customWidth="1"/>
    <col min="1027" max="1027" width="9.42578125" style="86" customWidth="1"/>
    <col min="1028" max="1028" width="12.42578125" style="86" customWidth="1"/>
    <col min="1029" max="1029" width="8.28515625" style="86" customWidth="1"/>
    <col min="1030" max="1030" width="12.42578125" style="86" customWidth="1"/>
    <col min="1031" max="1031" width="9.140625" style="86" customWidth="1"/>
    <col min="1032" max="1032" width="12.42578125" style="86" customWidth="1"/>
    <col min="1033" max="1033" width="11.28515625" style="86" customWidth="1"/>
    <col min="1034" max="1034" width="7.85546875" style="86" customWidth="1"/>
    <col min="1035" max="1279" width="8.85546875" style="86"/>
    <col min="1280" max="1280" width="12.42578125" style="86" customWidth="1"/>
    <col min="1281" max="1281" width="11" style="86" customWidth="1"/>
    <col min="1282" max="1282" width="12.42578125" style="86" customWidth="1"/>
    <col min="1283" max="1283" width="9.42578125" style="86" customWidth="1"/>
    <col min="1284" max="1284" width="12.42578125" style="86" customWidth="1"/>
    <col min="1285" max="1285" width="8.28515625" style="86" customWidth="1"/>
    <col min="1286" max="1286" width="12.42578125" style="86" customWidth="1"/>
    <col min="1287" max="1287" width="9.140625" style="86" customWidth="1"/>
    <col min="1288" max="1288" width="12.42578125" style="86" customWidth="1"/>
    <col min="1289" max="1289" width="11.28515625" style="86" customWidth="1"/>
    <col min="1290" max="1290" width="7.85546875" style="86" customWidth="1"/>
    <col min="1291" max="1535" width="8.85546875" style="86"/>
    <col min="1536" max="1536" width="12.42578125" style="86" customWidth="1"/>
    <col min="1537" max="1537" width="11" style="86" customWidth="1"/>
    <col min="1538" max="1538" width="12.42578125" style="86" customWidth="1"/>
    <col min="1539" max="1539" width="9.42578125" style="86" customWidth="1"/>
    <col min="1540" max="1540" width="12.42578125" style="86" customWidth="1"/>
    <col min="1541" max="1541" width="8.28515625" style="86" customWidth="1"/>
    <col min="1542" max="1542" width="12.42578125" style="86" customWidth="1"/>
    <col min="1543" max="1543" width="9.140625" style="86" customWidth="1"/>
    <col min="1544" max="1544" width="12.42578125" style="86" customWidth="1"/>
    <col min="1545" max="1545" width="11.28515625" style="86" customWidth="1"/>
    <col min="1546" max="1546" width="7.85546875" style="86" customWidth="1"/>
    <col min="1547" max="1791" width="8.85546875" style="86"/>
    <col min="1792" max="1792" width="12.42578125" style="86" customWidth="1"/>
    <col min="1793" max="1793" width="11" style="86" customWidth="1"/>
    <col min="1794" max="1794" width="12.42578125" style="86" customWidth="1"/>
    <col min="1795" max="1795" width="9.42578125" style="86" customWidth="1"/>
    <col min="1796" max="1796" width="12.42578125" style="86" customWidth="1"/>
    <col min="1797" max="1797" width="8.28515625" style="86" customWidth="1"/>
    <col min="1798" max="1798" width="12.42578125" style="86" customWidth="1"/>
    <col min="1799" max="1799" width="9.140625" style="86" customWidth="1"/>
    <col min="1800" max="1800" width="12.42578125" style="86" customWidth="1"/>
    <col min="1801" max="1801" width="11.28515625" style="86" customWidth="1"/>
    <col min="1802" max="1802" width="7.85546875" style="86" customWidth="1"/>
    <col min="1803" max="2047" width="8.85546875" style="86"/>
    <col min="2048" max="2048" width="12.42578125" style="86" customWidth="1"/>
    <col min="2049" max="2049" width="11" style="86" customWidth="1"/>
    <col min="2050" max="2050" width="12.42578125" style="86" customWidth="1"/>
    <col min="2051" max="2051" width="9.42578125" style="86" customWidth="1"/>
    <col min="2052" max="2052" width="12.42578125" style="86" customWidth="1"/>
    <col min="2053" max="2053" width="8.28515625" style="86" customWidth="1"/>
    <col min="2054" max="2054" width="12.42578125" style="86" customWidth="1"/>
    <col min="2055" max="2055" width="9.140625" style="86" customWidth="1"/>
    <col min="2056" max="2056" width="12.42578125" style="86" customWidth="1"/>
    <col min="2057" max="2057" width="11.28515625" style="86" customWidth="1"/>
    <col min="2058" max="2058" width="7.85546875" style="86" customWidth="1"/>
    <col min="2059" max="2303" width="8.85546875" style="86"/>
    <col min="2304" max="2304" width="12.42578125" style="86" customWidth="1"/>
    <col min="2305" max="2305" width="11" style="86" customWidth="1"/>
    <col min="2306" max="2306" width="12.42578125" style="86" customWidth="1"/>
    <col min="2307" max="2307" width="9.42578125" style="86" customWidth="1"/>
    <col min="2308" max="2308" width="12.42578125" style="86" customWidth="1"/>
    <col min="2309" max="2309" width="8.28515625" style="86" customWidth="1"/>
    <col min="2310" max="2310" width="12.42578125" style="86" customWidth="1"/>
    <col min="2311" max="2311" width="9.140625" style="86" customWidth="1"/>
    <col min="2312" max="2312" width="12.42578125" style="86" customWidth="1"/>
    <col min="2313" max="2313" width="11.28515625" style="86" customWidth="1"/>
    <col min="2314" max="2314" width="7.85546875" style="86" customWidth="1"/>
    <col min="2315" max="2559" width="8.85546875" style="86"/>
    <col min="2560" max="2560" width="12.42578125" style="86" customWidth="1"/>
    <col min="2561" max="2561" width="11" style="86" customWidth="1"/>
    <col min="2562" max="2562" width="12.42578125" style="86" customWidth="1"/>
    <col min="2563" max="2563" width="9.42578125" style="86" customWidth="1"/>
    <col min="2564" max="2564" width="12.42578125" style="86" customWidth="1"/>
    <col min="2565" max="2565" width="8.28515625" style="86" customWidth="1"/>
    <col min="2566" max="2566" width="12.42578125" style="86" customWidth="1"/>
    <col min="2567" max="2567" width="9.140625" style="86" customWidth="1"/>
    <col min="2568" max="2568" width="12.42578125" style="86" customWidth="1"/>
    <col min="2569" max="2569" width="11.28515625" style="86" customWidth="1"/>
    <col min="2570" max="2570" width="7.85546875" style="86" customWidth="1"/>
    <col min="2571" max="2815" width="8.85546875" style="86"/>
    <col min="2816" max="2816" width="12.42578125" style="86" customWidth="1"/>
    <col min="2817" max="2817" width="11" style="86" customWidth="1"/>
    <col min="2818" max="2818" width="12.42578125" style="86" customWidth="1"/>
    <col min="2819" max="2819" width="9.42578125" style="86" customWidth="1"/>
    <col min="2820" max="2820" width="12.42578125" style="86" customWidth="1"/>
    <col min="2821" max="2821" width="8.28515625" style="86" customWidth="1"/>
    <col min="2822" max="2822" width="12.42578125" style="86" customWidth="1"/>
    <col min="2823" max="2823" width="9.140625" style="86" customWidth="1"/>
    <col min="2824" max="2824" width="12.42578125" style="86" customWidth="1"/>
    <col min="2825" max="2825" width="11.28515625" style="86" customWidth="1"/>
    <col min="2826" max="2826" width="7.85546875" style="86" customWidth="1"/>
    <col min="2827" max="3071" width="8.85546875" style="86"/>
    <col min="3072" max="3072" width="12.42578125" style="86" customWidth="1"/>
    <col min="3073" max="3073" width="11" style="86" customWidth="1"/>
    <col min="3074" max="3074" width="12.42578125" style="86" customWidth="1"/>
    <col min="3075" max="3075" width="9.42578125" style="86" customWidth="1"/>
    <col min="3076" max="3076" width="12.42578125" style="86" customWidth="1"/>
    <col min="3077" max="3077" width="8.28515625" style="86" customWidth="1"/>
    <col min="3078" max="3078" width="12.42578125" style="86" customWidth="1"/>
    <col min="3079" max="3079" width="9.140625" style="86" customWidth="1"/>
    <col min="3080" max="3080" width="12.42578125" style="86" customWidth="1"/>
    <col min="3081" max="3081" width="11.28515625" style="86" customWidth="1"/>
    <col min="3082" max="3082" width="7.85546875" style="86" customWidth="1"/>
    <col min="3083" max="3327" width="8.85546875" style="86"/>
    <col min="3328" max="3328" width="12.42578125" style="86" customWidth="1"/>
    <col min="3329" max="3329" width="11" style="86" customWidth="1"/>
    <col min="3330" max="3330" width="12.42578125" style="86" customWidth="1"/>
    <col min="3331" max="3331" width="9.42578125" style="86" customWidth="1"/>
    <col min="3332" max="3332" width="12.42578125" style="86" customWidth="1"/>
    <col min="3333" max="3333" width="8.28515625" style="86" customWidth="1"/>
    <col min="3334" max="3334" width="12.42578125" style="86" customWidth="1"/>
    <col min="3335" max="3335" width="9.140625" style="86" customWidth="1"/>
    <col min="3336" max="3336" width="12.42578125" style="86" customWidth="1"/>
    <col min="3337" max="3337" width="11.28515625" style="86" customWidth="1"/>
    <col min="3338" max="3338" width="7.85546875" style="86" customWidth="1"/>
    <col min="3339" max="3583" width="8.85546875" style="86"/>
    <col min="3584" max="3584" width="12.42578125" style="86" customWidth="1"/>
    <col min="3585" max="3585" width="11" style="86" customWidth="1"/>
    <col min="3586" max="3586" width="12.42578125" style="86" customWidth="1"/>
    <col min="3587" max="3587" width="9.42578125" style="86" customWidth="1"/>
    <col min="3588" max="3588" width="12.42578125" style="86" customWidth="1"/>
    <col min="3589" max="3589" width="8.28515625" style="86" customWidth="1"/>
    <col min="3590" max="3590" width="12.42578125" style="86" customWidth="1"/>
    <col min="3591" max="3591" width="9.140625" style="86" customWidth="1"/>
    <col min="3592" max="3592" width="12.42578125" style="86" customWidth="1"/>
    <col min="3593" max="3593" width="11.28515625" style="86" customWidth="1"/>
    <col min="3594" max="3594" width="7.85546875" style="86" customWidth="1"/>
    <col min="3595" max="3839" width="8.85546875" style="86"/>
    <col min="3840" max="3840" width="12.42578125" style="86" customWidth="1"/>
    <col min="3841" max="3841" width="11" style="86" customWidth="1"/>
    <col min="3842" max="3842" width="12.42578125" style="86" customWidth="1"/>
    <col min="3843" max="3843" width="9.42578125" style="86" customWidth="1"/>
    <col min="3844" max="3844" width="12.42578125" style="86" customWidth="1"/>
    <col min="3845" max="3845" width="8.28515625" style="86" customWidth="1"/>
    <col min="3846" max="3846" width="12.42578125" style="86" customWidth="1"/>
    <col min="3847" max="3847" width="9.140625" style="86" customWidth="1"/>
    <col min="3848" max="3848" width="12.42578125" style="86" customWidth="1"/>
    <col min="3849" max="3849" width="11.28515625" style="86" customWidth="1"/>
    <col min="3850" max="3850" width="7.85546875" style="86" customWidth="1"/>
    <col min="3851" max="4095" width="8.85546875" style="86"/>
    <col min="4096" max="4096" width="12.42578125" style="86" customWidth="1"/>
    <col min="4097" max="4097" width="11" style="86" customWidth="1"/>
    <col min="4098" max="4098" width="12.42578125" style="86" customWidth="1"/>
    <col min="4099" max="4099" width="9.42578125" style="86" customWidth="1"/>
    <col min="4100" max="4100" width="12.42578125" style="86" customWidth="1"/>
    <col min="4101" max="4101" width="8.28515625" style="86" customWidth="1"/>
    <col min="4102" max="4102" width="12.42578125" style="86" customWidth="1"/>
    <col min="4103" max="4103" width="9.140625" style="86" customWidth="1"/>
    <col min="4104" max="4104" width="12.42578125" style="86" customWidth="1"/>
    <col min="4105" max="4105" width="11.28515625" style="86" customWidth="1"/>
    <col min="4106" max="4106" width="7.85546875" style="86" customWidth="1"/>
    <col min="4107" max="4351" width="8.85546875" style="86"/>
    <col min="4352" max="4352" width="12.42578125" style="86" customWidth="1"/>
    <col min="4353" max="4353" width="11" style="86" customWidth="1"/>
    <col min="4354" max="4354" width="12.42578125" style="86" customWidth="1"/>
    <col min="4355" max="4355" width="9.42578125" style="86" customWidth="1"/>
    <col min="4356" max="4356" width="12.42578125" style="86" customWidth="1"/>
    <col min="4357" max="4357" width="8.28515625" style="86" customWidth="1"/>
    <col min="4358" max="4358" width="12.42578125" style="86" customWidth="1"/>
    <col min="4359" max="4359" width="9.140625" style="86" customWidth="1"/>
    <col min="4360" max="4360" width="12.42578125" style="86" customWidth="1"/>
    <col min="4361" max="4361" width="11.28515625" style="86" customWidth="1"/>
    <col min="4362" max="4362" width="7.85546875" style="86" customWidth="1"/>
    <col min="4363" max="4607" width="8.85546875" style="86"/>
    <col min="4608" max="4608" width="12.42578125" style="86" customWidth="1"/>
    <col min="4609" max="4609" width="11" style="86" customWidth="1"/>
    <col min="4610" max="4610" width="12.42578125" style="86" customWidth="1"/>
    <col min="4611" max="4611" width="9.42578125" style="86" customWidth="1"/>
    <col min="4612" max="4612" width="12.42578125" style="86" customWidth="1"/>
    <col min="4613" max="4613" width="8.28515625" style="86" customWidth="1"/>
    <col min="4614" max="4614" width="12.42578125" style="86" customWidth="1"/>
    <col min="4615" max="4615" width="9.140625" style="86" customWidth="1"/>
    <col min="4616" max="4616" width="12.42578125" style="86" customWidth="1"/>
    <col min="4617" max="4617" width="11.28515625" style="86" customWidth="1"/>
    <col min="4618" max="4618" width="7.85546875" style="86" customWidth="1"/>
    <col min="4619" max="4863" width="8.85546875" style="86"/>
    <col min="4864" max="4864" width="12.42578125" style="86" customWidth="1"/>
    <col min="4865" max="4865" width="11" style="86" customWidth="1"/>
    <col min="4866" max="4866" width="12.42578125" style="86" customWidth="1"/>
    <col min="4867" max="4867" width="9.42578125" style="86" customWidth="1"/>
    <col min="4868" max="4868" width="12.42578125" style="86" customWidth="1"/>
    <col min="4869" max="4869" width="8.28515625" style="86" customWidth="1"/>
    <col min="4870" max="4870" width="12.42578125" style="86" customWidth="1"/>
    <col min="4871" max="4871" width="9.140625" style="86" customWidth="1"/>
    <col min="4872" max="4872" width="12.42578125" style="86" customWidth="1"/>
    <col min="4873" max="4873" width="11.28515625" style="86" customWidth="1"/>
    <col min="4874" max="4874" width="7.85546875" style="86" customWidth="1"/>
    <col min="4875" max="5119" width="8.85546875" style="86"/>
    <col min="5120" max="5120" width="12.42578125" style="86" customWidth="1"/>
    <col min="5121" max="5121" width="11" style="86" customWidth="1"/>
    <col min="5122" max="5122" width="12.42578125" style="86" customWidth="1"/>
    <col min="5123" max="5123" width="9.42578125" style="86" customWidth="1"/>
    <col min="5124" max="5124" width="12.42578125" style="86" customWidth="1"/>
    <col min="5125" max="5125" width="8.28515625" style="86" customWidth="1"/>
    <col min="5126" max="5126" width="12.42578125" style="86" customWidth="1"/>
    <col min="5127" max="5127" width="9.140625" style="86" customWidth="1"/>
    <col min="5128" max="5128" width="12.42578125" style="86" customWidth="1"/>
    <col min="5129" max="5129" width="11.28515625" style="86" customWidth="1"/>
    <col min="5130" max="5130" width="7.85546875" style="86" customWidth="1"/>
    <col min="5131" max="5375" width="8.85546875" style="86"/>
    <col min="5376" max="5376" width="12.42578125" style="86" customWidth="1"/>
    <col min="5377" max="5377" width="11" style="86" customWidth="1"/>
    <col min="5378" max="5378" width="12.42578125" style="86" customWidth="1"/>
    <col min="5379" max="5379" width="9.42578125" style="86" customWidth="1"/>
    <col min="5380" max="5380" width="12.42578125" style="86" customWidth="1"/>
    <col min="5381" max="5381" width="8.28515625" style="86" customWidth="1"/>
    <col min="5382" max="5382" width="12.42578125" style="86" customWidth="1"/>
    <col min="5383" max="5383" width="9.140625" style="86" customWidth="1"/>
    <col min="5384" max="5384" width="12.42578125" style="86" customWidth="1"/>
    <col min="5385" max="5385" width="11.28515625" style="86" customWidth="1"/>
    <col min="5386" max="5386" width="7.85546875" style="86" customWidth="1"/>
    <col min="5387" max="5631" width="8.85546875" style="86"/>
    <col min="5632" max="5632" width="12.42578125" style="86" customWidth="1"/>
    <col min="5633" max="5633" width="11" style="86" customWidth="1"/>
    <col min="5634" max="5634" width="12.42578125" style="86" customWidth="1"/>
    <col min="5635" max="5635" width="9.42578125" style="86" customWidth="1"/>
    <col min="5636" max="5636" width="12.42578125" style="86" customWidth="1"/>
    <col min="5637" max="5637" width="8.28515625" style="86" customWidth="1"/>
    <col min="5638" max="5638" width="12.42578125" style="86" customWidth="1"/>
    <col min="5639" max="5639" width="9.140625" style="86" customWidth="1"/>
    <col min="5640" max="5640" width="12.42578125" style="86" customWidth="1"/>
    <col min="5641" max="5641" width="11.28515625" style="86" customWidth="1"/>
    <col min="5642" max="5642" width="7.85546875" style="86" customWidth="1"/>
    <col min="5643" max="5887" width="8.85546875" style="86"/>
    <col min="5888" max="5888" width="12.42578125" style="86" customWidth="1"/>
    <col min="5889" max="5889" width="11" style="86" customWidth="1"/>
    <col min="5890" max="5890" width="12.42578125" style="86" customWidth="1"/>
    <col min="5891" max="5891" width="9.42578125" style="86" customWidth="1"/>
    <col min="5892" max="5892" width="12.42578125" style="86" customWidth="1"/>
    <col min="5893" max="5893" width="8.28515625" style="86" customWidth="1"/>
    <col min="5894" max="5894" width="12.42578125" style="86" customWidth="1"/>
    <col min="5895" max="5895" width="9.140625" style="86" customWidth="1"/>
    <col min="5896" max="5896" width="12.42578125" style="86" customWidth="1"/>
    <col min="5897" max="5897" width="11.28515625" style="86" customWidth="1"/>
    <col min="5898" max="5898" width="7.85546875" style="86" customWidth="1"/>
    <col min="5899" max="6143" width="8.85546875" style="86"/>
    <col min="6144" max="6144" width="12.42578125" style="86" customWidth="1"/>
    <col min="6145" max="6145" width="11" style="86" customWidth="1"/>
    <col min="6146" max="6146" width="12.42578125" style="86" customWidth="1"/>
    <col min="6147" max="6147" width="9.42578125" style="86" customWidth="1"/>
    <col min="6148" max="6148" width="12.42578125" style="86" customWidth="1"/>
    <col min="6149" max="6149" width="8.28515625" style="86" customWidth="1"/>
    <col min="6150" max="6150" width="12.42578125" style="86" customWidth="1"/>
    <col min="6151" max="6151" width="9.140625" style="86" customWidth="1"/>
    <col min="6152" max="6152" width="12.42578125" style="86" customWidth="1"/>
    <col min="6153" max="6153" width="11.28515625" style="86" customWidth="1"/>
    <col min="6154" max="6154" width="7.85546875" style="86" customWidth="1"/>
    <col min="6155" max="6399" width="8.85546875" style="86"/>
    <col min="6400" max="6400" width="12.42578125" style="86" customWidth="1"/>
    <col min="6401" max="6401" width="11" style="86" customWidth="1"/>
    <col min="6402" max="6402" width="12.42578125" style="86" customWidth="1"/>
    <col min="6403" max="6403" width="9.42578125" style="86" customWidth="1"/>
    <col min="6404" max="6404" width="12.42578125" style="86" customWidth="1"/>
    <col min="6405" max="6405" width="8.28515625" style="86" customWidth="1"/>
    <col min="6406" max="6406" width="12.42578125" style="86" customWidth="1"/>
    <col min="6407" max="6407" width="9.140625" style="86" customWidth="1"/>
    <col min="6408" max="6408" width="12.42578125" style="86" customWidth="1"/>
    <col min="6409" max="6409" width="11.28515625" style="86" customWidth="1"/>
    <col min="6410" max="6410" width="7.85546875" style="86" customWidth="1"/>
    <col min="6411" max="6655" width="8.85546875" style="86"/>
    <col min="6656" max="6656" width="12.42578125" style="86" customWidth="1"/>
    <col min="6657" max="6657" width="11" style="86" customWidth="1"/>
    <col min="6658" max="6658" width="12.42578125" style="86" customWidth="1"/>
    <col min="6659" max="6659" width="9.42578125" style="86" customWidth="1"/>
    <col min="6660" max="6660" width="12.42578125" style="86" customWidth="1"/>
    <col min="6661" max="6661" width="8.28515625" style="86" customWidth="1"/>
    <col min="6662" max="6662" width="12.42578125" style="86" customWidth="1"/>
    <col min="6663" max="6663" width="9.140625" style="86" customWidth="1"/>
    <col min="6664" max="6664" width="12.42578125" style="86" customWidth="1"/>
    <col min="6665" max="6665" width="11.28515625" style="86" customWidth="1"/>
    <col min="6666" max="6666" width="7.85546875" style="86" customWidth="1"/>
    <col min="6667" max="6911" width="8.85546875" style="86"/>
    <col min="6912" max="6912" width="12.42578125" style="86" customWidth="1"/>
    <col min="6913" max="6913" width="11" style="86" customWidth="1"/>
    <col min="6914" max="6914" width="12.42578125" style="86" customWidth="1"/>
    <col min="6915" max="6915" width="9.42578125" style="86" customWidth="1"/>
    <col min="6916" max="6916" width="12.42578125" style="86" customWidth="1"/>
    <col min="6917" max="6917" width="8.28515625" style="86" customWidth="1"/>
    <col min="6918" max="6918" width="12.42578125" style="86" customWidth="1"/>
    <col min="6919" max="6919" width="9.140625" style="86" customWidth="1"/>
    <col min="6920" max="6920" width="12.42578125" style="86" customWidth="1"/>
    <col min="6921" max="6921" width="11.28515625" style="86" customWidth="1"/>
    <col min="6922" max="6922" width="7.85546875" style="86" customWidth="1"/>
    <col min="6923" max="7167" width="8.85546875" style="86"/>
    <col min="7168" max="7168" width="12.42578125" style="86" customWidth="1"/>
    <col min="7169" max="7169" width="11" style="86" customWidth="1"/>
    <col min="7170" max="7170" width="12.42578125" style="86" customWidth="1"/>
    <col min="7171" max="7171" width="9.42578125" style="86" customWidth="1"/>
    <col min="7172" max="7172" width="12.42578125" style="86" customWidth="1"/>
    <col min="7173" max="7173" width="8.28515625" style="86" customWidth="1"/>
    <col min="7174" max="7174" width="12.42578125" style="86" customWidth="1"/>
    <col min="7175" max="7175" width="9.140625" style="86" customWidth="1"/>
    <col min="7176" max="7176" width="12.42578125" style="86" customWidth="1"/>
    <col min="7177" max="7177" width="11.28515625" style="86" customWidth="1"/>
    <col min="7178" max="7178" width="7.85546875" style="86" customWidth="1"/>
    <col min="7179" max="7423" width="8.85546875" style="86"/>
    <col min="7424" max="7424" width="12.42578125" style="86" customWidth="1"/>
    <col min="7425" max="7425" width="11" style="86" customWidth="1"/>
    <col min="7426" max="7426" width="12.42578125" style="86" customWidth="1"/>
    <col min="7427" max="7427" width="9.42578125" style="86" customWidth="1"/>
    <col min="7428" max="7428" width="12.42578125" style="86" customWidth="1"/>
    <col min="7429" max="7429" width="8.28515625" style="86" customWidth="1"/>
    <col min="7430" max="7430" width="12.42578125" style="86" customWidth="1"/>
    <col min="7431" max="7431" width="9.140625" style="86" customWidth="1"/>
    <col min="7432" max="7432" width="12.42578125" style="86" customWidth="1"/>
    <col min="7433" max="7433" width="11.28515625" style="86" customWidth="1"/>
    <col min="7434" max="7434" width="7.85546875" style="86" customWidth="1"/>
    <col min="7435" max="7679" width="8.85546875" style="86"/>
    <col min="7680" max="7680" width="12.42578125" style="86" customWidth="1"/>
    <col min="7681" max="7681" width="11" style="86" customWidth="1"/>
    <col min="7682" max="7682" width="12.42578125" style="86" customWidth="1"/>
    <col min="7683" max="7683" width="9.42578125" style="86" customWidth="1"/>
    <col min="7684" max="7684" width="12.42578125" style="86" customWidth="1"/>
    <col min="7685" max="7685" width="8.28515625" style="86" customWidth="1"/>
    <col min="7686" max="7686" width="12.42578125" style="86" customWidth="1"/>
    <col min="7687" max="7687" width="9.140625" style="86" customWidth="1"/>
    <col min="7688" max="7688" width="12.42578125" style="86" customWidth="1"/>
    <col min="7689" max="7689" width="11.28515625" style="86" customWidth="1"/>
    <col min="7690" max="7690" width="7.85546875" style="86" customWidth="1"/>
    <col min="7691" max="7935" width="8.85546875" style="86"/>
    <col min="7936" max="7936" width="12.42578125" style="86" customWidth="1"/>
    <col min="7937" max="7937" width="11" style="86" customWidth="1"/>
    <col min="7938" max="7938" width="12.42578125" style="86" customWidth="1"/>
    <col min="7939" max="7939" width="9.42578125" style="86" customWidth="1"/>
    <col min="7940" max="7940" width="12.42578125" style="86" customWidth="1"/>
    <col min="7941" max="7941" width="8.28515625" style="86" customWidth="1"/>
    <col min="7942" max="7942" width="12.42578125" style="86" customWidth="1"/>
    <col min="7943" max="7943" width="9.140625" style="86" customWidth="1"/>
    <col min="7944" max="7944" width="12.42578125" style="86" customWidth="1"/>
    <col min="7945" max="7945" width="11.28515625" style="86" customWidth="1"/>
    <col min="7946" max="7946" width="7.85546875" style="86" customWidth="1"/>
    <col min="7947" max="8191" width="8.85546875" style="86"/>
    <col min="8192" max="8192" width="12.42578125" style="86" customWidth="1"/>
    <col min="8193" max="8193" width="11" style="86" customWidth="1"/>
    <col min="8194" max="8194" width="12.42578125" style="86" customWidth="1"/>
    <col min="8195" max="8195" width="9.42578125" style="86" customWidth="1"/>
    <col min="8196" max="8196" width="12.42578125" style="86" customWidth="1"/>
    <col min="8197" max="8197" width="8.28515625" style="86" customWidth="1"/>
    <col min="8198" max="8198" width="12.42578125" style="86" customWidth="1"/>
    <col min="8199" max="8199" width="9.140625" style="86" customWidth="1"/>
    <col min="8200" max="8200" width="12.42578125" style="86" customWidth="1"/>
    <col min="8201" max="8201" width="11.28515625" style="86" customWidth="1"/>
    <col min="8202" max="8202" width="7.85546875" style="86" customWidth="1"/>
    <col min="8203" max="8447" width="8.85546875" style="86"/>
    <col min="8448" max="8448" width="12.42578125" style="86" customWidth="1"/>
    <col min="8449" max="8449" width="11" style="86" customWidth="1"/>
    <col min="8450" max="8450" width="12.42578125" style="86" customWidth="1"/>
    <col min="8451" max="8451" width="9.42578125" style="86" customWidth="1"/>
    <col min="8452" max="8452" width="12.42578125" style="86" customWidth="1"/>
    <col min="8453" max="8453" width="8.28515625" style="86" customWidth="1"/>
    <col min="8454" max="8454" width="12.42578125" style="86" customWidth="1"/>
    <col min="8455" max="8455" width="9.140625" style="86" customWidth="1"/>
    <col min="8456" max="8456" width="12.42578125" style="86" customWidth="1"/>
    <col min="8457" max="8457" width="11.28515625" style="86" customWidth="1"/>
    <col min="8458" max="8458" width="7.85546875" style="86" customWidth="1"/>
    <col min="8459" max="8703" width="8.85546875" style="86"/>
    <col min="8704" max="8704" width="12.42578125" style="86" customWidth="1"/>
    <col min="8705" max="8705" width="11" style="86" customWidth="1"/>
    <col min="8706" max="8706" width="12.42578125" style="86" customWidth="1"/>
    <col min="8707" max="8707" width="9.42578125" style="86" customWidth="1"/>
    <col min="8708" max="8708" width="12.42578125" style="86" customWidth="1"/>
    <col min="8709" max="8709" width="8.28515625" style="86" customWidth="1"/>
    <col min="8710" max="8710" width="12.42578125" style="86" customWidth="1"/>
    <col min="8711" max="8711" width="9.140625" style="86" customWidth="1"/>
    <col min="8712" max="8712" width="12.42578125" style="86" customWidth="1"/>
    <col min="8713" max="8713" width="11.28515625" style="86" customWidth="1"/>
    <col min="8714" max="8714" width="7.85546875" style="86" customWidth="1"/>
    <col min="8715" max="8959" width="8.85546875" style="86"/>
    <col min="8960" max="8960" width="12.42578125" style="86" customWidth="1"/>
    <col min="8961" max="8961" width="11" style="86" customWidth="1"/>
    <col min="8962" max="8962" width="12.42578125" style="86" customWidth="1"/>
    <col min="8963" max="8963" width="9.42578125" style="86" customWidth="1"/>
    <col min="8964" max="8964" width="12.42578125" style="86" customWidth="1"/>
    <col min="8965" max="8965" width="8.28515625" style="86" customWidth="1"/>
    <col min="8966" max="8966" width="12.42578125" style="86" customWidth="1"/>
    <col min="8967" max="8967" width="9.140625" style="86" customWidth="1"/>
    <col min="8968" max="8968" width="12.42578125" style="86" customWidth="1"/>
    <col min="8969" max="8969" width="11.28515625" style="86" customWidth="1"/>
    <col min="8970" max="8970" width="7.85546875" style="86" customWidth="1"/>
    <col min="8971" max="9215" width="8.85546875" style="86"/>
    <col min="9216" max="9216" width="12.42578125" style="86" customWidth="1"/>
    <col min="9217" max="9217" width="11" style="86" customWidth="1"/>
    <col min="9218" max="9218" width="12.42578125" style="86" customWidth="1"/>
    <col min="9219" max="9219" width="9.42578125" style="86" customWidth="1"/>
    <col min="9220" max="9220" width="12.42578125" style="86" customWidth="1"/>
    <col min="9221" max="9221" width="8.28515625" style="86" customWidth="1"/>
    <col min="9222" max="9222" width="12.42578125" style="86" customWidth="1"/>
    <col min="9223" max="9223" width="9.140625" style="86" customWidth="1"/>
    <col min="9224" max="9224" width="12.42578125" style="86" customWidth="1"/>
    <col min="9225" max="9225" width="11.28515625" style="86" customWidth="1"/>
    <col min="9226" max="9226" width="7.85546875" style="86" customWidth="1"/>
    <col min="9227" max="9471" width="8.85546875" style="86"/>
    <col min="9472" max="9472" width="12.42578125" style="86" customWidth="1"/>
    <col min="9473" max="9473" width="11" style="86" customWidth="1"/>
    <col min="9474" max="9474" width="12.42578125" style="86" customWidth="1"/>
    <col min="9475" max="9475" width="9.42578125" style="86" customWidth="1"/>
    <col min="9476" max="9476" width="12.42578125" style="86" customWidth="1"/>
    <col min="9477" max="9477" width="8.28515625" style="86" customWidth="1"/>
    <col min="9478" max="9478" width="12.42578125" style="86" customWidth="1"/>
    <col min="9479" max="9479" width="9.140625" style="86" customWidth="1"/>
    <col min="9480" max="9480" width="12.42578125" style="86" customWidth="1"/>
    <col min="9481" max="9481" width="11.28515625" style="86" customWidth="1"/>
    <col min="9482" max="9482" width="7.85546875" style="86" customWidth="1"/>
    <col min="9483" max="9727" width="8.85546875" style="86"/>
    <col min="9728" max="9728" width="12.42578125" style="86" customWidth="1"/>
    <col min="9729" max="9729" width="11" style="86" customWidth="1"/>
    <col min="9730" max="9730" width="12.42578125" style="86" customWidth="1"/>
    <col min="9731" max="9731" width="9.42578125" style="86" customWidth="1"/>
    <col min="9732" max="9732" width="12.42578125" style="86" customWidth="1"/>
    <col min="9733" max="9733" width="8.28515625" style="86" customWidth="1"/>
    <col min="9734" max="9734" width="12.42578125" style="86" customWidth="1"/>
    <col min="9735" max="9735" width="9.140625" style="86" customWidth="1"/>
    <col min="9736" max="9736" width="12.42578125" style="86" customWidth="1"/>
    <col min="9737" max="9737" width="11.28515625" style="86" customWidth="1"/>
    <col min="9738" max="9738" width="7.85546875" style="86" customWidth="1"/>
    <col min="9739" max="9983" width="8.85546875" style="86"/>
    <col min="9984" max="9984" width="12.42578125" style="86" customWidth="1"/>
    <col min="9985" max="9985" width="11" style="86" customWidth="1"/>
    <col min="9986" max="9986" width="12.42578125" style="86" customWidth="1"/>
    <col min="9987" max="9987" width="9.42578125" style="86" customWidth="1"/>
    <col min="9988" max="9988" width="12.42578125" style="86" customWidth="1"/>
    <col min="9989" max="9989" width="8.28515625" style="86" customWidth="1"/>
    <col min="9990" max="9990" width="12.42578125" style="86" customWidth="1"/>
    <col min="9991" max="9991" width="9.140625" style="86" customWidth="1"/>
    <col min="9992" max="9992" width="12.42578125" style="86" customWidth="1"/>
    <col min="9993" max="9993" width="11.28515625" style="86" customWidth="1"/>
    <col min="9994" max="9994" width="7.85546875" style="86" customWidth="1"/>
    <col min="9995" max="10239" width="8.85546875" style="86"/>
    <col min="10240" max="10240" width="12.42578125" style="86" customWidth="1"/>
    <col min="10241" max="10241" width="11" style="86" customWidth="1"/>
    <col min="10242" max="10242" width="12.42578125" style="86" customWidth="1"/>
    <col min="10243" max="10243" width="9.42578125" style="86" customWidth="1"/>
    <col min="10244" max="10244" width="12.42578125" style="86" customWidth="1"/>
    <col min="10245" max="10245" width="8.28515625" style="86" customWidth="1"/>
    <col min="10246" max="10246" width="12.42578125" style="86" customWidth="1"/>
    <col min="10247" max="10247" width="9.140625" style="86" customWidth="1"/>
    <col min="10248" max="10248" width="12.42578125" style="86" customWidth="1"/>
    <col min="10249" max="10249" width="11.28515625" style="86" customWidth="1"/>
    <col min="10250" max="10250" width="7.85546875" style="86" customWidth="1"/>
    <col min="10251" max="10495" width="8.85546875" style="86"/>
    <col min="10496" max="10496" width="12.42578125" style="86" customWidth="1"/>
    <col min="10497" max="10497" width="11" style="86" customWidth="1"/>
    <col min="10498" max="10498" width="12.42578125" style="86" customWidth="1"/>
    <col min="10499" max="10499" width="9.42578125" style="86" customWidth="1"/>
    <col min="10500" max="10500" width="12.42578125" style="86" customWidth="1"/>
    <col min="10501" max="10501" width="8.28515625" style="86" customWidth="1"/>
    <col min="10502" max="10502" width="12.42578125" style="86" customWidth="1"/>
    <col min="10503" max="10503" width="9.140625" style="86" customWidth="1"/>
    <col min="10504" max="10504" width="12.42578125" style="86" customWidth="1"/>
    <col min="10505" max="10505" width="11.28515625" style="86" customWidth="1"/>
    <col min="10506" max="10506" width="7.85546875" style="86" customWidth="1"/>
    <col min="10507" max="10751" width="8.85546875" style="86"/>
    <col min="10752" max="10752" width="12.42578125" style="86" customWidth="1"/>
    <col min="10753" max="10753" width="11" style="86" customWidth="1"/>
    <col min="10754" max="10754" width="12.42578125" style="86" customWidth="1"/>
    <col min="10755" max="10755" width="9.42578125" style="86" customWidth="1"/>
    <col min="10756" max="10756" width="12.42578125" style="86" customWidth="1"/>
    <col min="10757" max="10757" width="8.28515625" style="86" customWidth="1"/>
    <col min="10758" max="10758" width="12.42578125" style="86" customWidth="1"/>
    <col min="10759" max="10759" width="9.140625" style="86" customWidth="1"/>
    <col min="10760" max="10760" width="12.42578125" style="86" customWidth="1"/>
    <col min="10761" max="10761" width="11.28515625" style="86" customWidth="1"/>
    <col min="10762" max="10762" width="7.85546875" style="86" customWidth="1"/>
    <col min="10763" max="11007" width="8.85546875" style="86"/>
    <col min="11008" max="11008" width="12.42578125" style="86" customWidth="1"/>
    <col min="11009" max="11009" width="11" style="86" customWidth="1"/>
    <col min="11010" max="11010" width="12.42578125" style="86" customWidth="1"/>
    <col min="11011" max="11011" width="9.42578125" style="86" customWidth="1"/>
    <col min="11012" max="11012" width="12.42578125" style="86" customWidth="1"/>
    <col min="11013" max="11013" width="8.28515625" style="86" customWidth="1"/>
    <col min="11014" max="11014" width="12.42578125" style="86" customWidth="1"/>
    <col min="11015" max="11015" width="9.140625" style="86" customWidth="1"/>
    <col min="11016" max="11016" width="12.42578125" style="86" customWidth="1"/>
    <col min="11017" max="11017" width="11.28515625" style="86" customWidth="1"/>
    <col min="11018" max="11018" width="7.85546875" style="86" customWidth="1"/>
    <col min="11019" max="11263" width="8.85546875" style="86"/>
    <col min="11264" max="11264" width="12.42578125" style="86" customWidth="1"/>
    <col min="11265" max="11265" width="11" style="86" customWidth="1"/>
    <col min="11266" max="11266" width="12.42578125" style="86" customWidth="1"/>
    <col min="11267" max="11267" width="9.42578125" style="86" customWidth="1"/>
    <col min="11268" max="11268" width="12.42578125" style="86" customWidth="1"/>
    <col min="11269" max="11269" width="8.28515625" style="86" customWidth="1"/>
    <col min="11270" max="11270" width="12.42578125" style="86" customWidth="1"/>
    <col min="11271" max="11271" width="9.140625" style="86" customWidth="1"/>
    <col min="11272" max="11272" width="12.42578125" style="86" customWidth="1"/>
    <col min="11273" max="11273" width="11.28515625" style="86" customWidth="1"/>
    <col min="11274" max="11274" width="7.85546875" style="86" customWidth="1"/>
    <col min="11275" max="11519" width="8.85546875" style="86"/>
    <col min="11520" max="11520" width="12.42578125" style="86" customWidth="1"/>
    <col min="11521" max="11521" width="11" style="86" customWidth="1"/>
    <col min="11522" max="11522" width="12.42578125" style="86" customWidth="1"/>
    <col min="11523" max="11523" width="9.42578125" style="86" customWidth="1"/>
    <col min="11524" max="11524" width="12.42578125" style="86" customWidth="1"/>
    <col min="11525" max="11525" width="8.28515625" style="86" customWidth="1"/>
    <col min="11526" max="11526" width="12.42578125" style="86" customWidth="1"/>
    <col min="11527" max="11527" width="9.140625" style="86" customWidth="1"/>
    <col min="11528" max="11528" width="12.42578125" style="86" customWidth="1"/>
    <col min="11529" max="11529" width="11.28515625" style="86" customWidth="1"/>
    <col min="11530" max="11530" width="7.85546875" style="86" customWidth="1"/>
    <col min="11531" max="11775" width="8.85546875" style="86"/>
    <col min="11776" max="11776" width="12.42578125" style="86" customWidth="1"/>
    <col min="11777" max="11777" width="11" style="86" customWidth="1"/>
    <col min="11778" max="11778" width="12.42578125" style="86" customWidth="1"/>
    <col min="11779" max="11779" width="9.42578125" style="86" customWidth="1"/>
    <col min="11780" max="11780" width="12.42578125" style="86" customWidth="1"/>
    <col min="11781" max="11781" width="8.28515625" style="86" customWidth="1"/>
    <col min="11782" max="11782" width="12.42578125" style="86" customWidth="1"/>
    <col min="11783" max="11783" width="9.140625" style="86" customWidth="1"/>
    <col min="11784" max="11784" width="12.42578125" style="86" customWidth="1"/>
    <col min="11785" max="11785" width="11.28515625" style="86" customWidth="1"/>
    <col min="11786" max="11786" width="7.85546875" style="86" customWidth="1"/>
    <col min="11787" max="12031" width="8.85546875" style="86"/>
    <col min="12032" max="12032" width="12.42578125" style="86" customWidth="1"/>
    <col min="12033" max="12033" width="11" style="86" customWidth="1"/>
    <col min="12034" max="12034" width="12.42578125" style="86" customWidth="1"/>
    <col min="12035" max="12035" width="9.42578125" style="86" customWidth="1"/>
    <col min="12036" max="12036" width="12.42578125" style="86" customWidth="1"/>
    <col min="12037" max="12037" width="8.28515625" style="86" customWidth="1"/>
    <col min="12038" max="12038" width="12.42578125" style="86" customWidth="1"/>
    <col min="12039" max="12039" width="9.140625" style="86" customWidth="1"/>
    <col min="12040" max="12040" width="12.42578125" style="86" customWidth="1"/>
    <col min="12041" max="12041" width="11.28515625" style="86" customWidth="1"/>
    <col min="12042" max="12042" width="7.85546875" style="86" customWidth="1"/>
    <col min="12043" max="12287" width="8.85546875" style="86"/>
    <col min="12288" max="12288" width="12.42578125" style="86" customWidth="1"/>
    <col min="12289" max="12289" width="11" style="86" customWidth="1"/>
    <col min="12290" max="12290" width="12.42578125" style="86" customWidth="1"/>
    <col min="12291" max="12291" width="9.42578125" style="86" customWidth="1"/>
    <col min="12292" max="12292" width="12.42578125" style="86" customWidth="1"/>
    <col min="12293" max="12293" width="8.28515625" style="86" customWidth="1"/>
    <col min="12294" max="12294" width="12.42578125" style="86" customWidth="1"/>
    <col min="12295" max="12295" width="9.140625" style="86" customWidth="1"/>
    <col min="12296" max="12296" width="12.42578125" style="86" customWidth="1"/>
    <col min="12297" max="12297" width="11.28515625" style="86" customWidth="1"/>
    <col min="12298" max="12298" width="7.85546875" style="86" customWidth="1"/>
    <col min="12299" max="12543" width="8.85546875" style="86"/>
    <col min="12544" max="12544" width="12.42578125" style="86" customWidth="1"/>
    <col min="12545" max="12545" width="11" style="86" customWidth="1"/>
    <col min="12546" max="12546" width="12.42578125" style="86" customWidth="1"/>
    <col min="12547" max="12547" width="9.42578125" style="86" customWidth="1"/>
    <col min="12548" max="12548" width="12.42578125" style="86" customWidth="1"/>
    <col min="12549" max="12549" width="8.28515625" style="86" customWidth="1"/>
    <col min="12550" max="12550" width="12.42578125" style="86" customWidth="1"/>
    <col min="12551" max="12551" width="9.140625" style="86" customWidth="1"/>
    <col min="12552" max="12552" width="12.42578125" style="86" customWidth="1"/>
    <col min="12553" max="12553" width="11.28515625" style="86" customWidth="1"/>
    <col min="12554" max="12554" width="7.85546875" style="86" customWidth="1"/>
    <col min="12555" max="12799" width="8.85546875" style="86"/>
    <col min="12800" max="12800" width="12.42578125" style="86" customWidth="1"/>
    <col min="12801" max="12801" width="11" style="86" customWidth="1"/>
    <col min="12802" max="12802" width="12.42578125" style="86" customWidth="1"/>
    <col min="12803" max="12803" width="9.42578125" style="86" customWidth="1"/>
    <col min="12804" max="12804" width="12.42578125" style="86" customWidth="1"/>
    <col min="12805" max="12805" width="8.28515625" style="86" customWidth="1"/>
    <col min="12806" max="12806" width="12.42578125" style="86" customWidth="1"/>
    <col min="12807" max="12807" width="9.140625" style="86" customWidth="1"/>
    <col min="12808" max="12808" width="12.42578125" style="86" customWidth="1"/>
    <col min="12809" max="12809" width="11.28515625" style="86" customWidth="1"/>
    <col min="12810" max="12810" width="7.85546875" style="86" customWidth="1"/>
    <col min="12811" max="13055" width="8.85546875" style="86"/>
    <col min="13056" max="13056" width="12.42578125" style="86" customWidth="1"/>
    <col min="13057" max="13057" width="11" style="86" customWidth="1"/>
    <col min="13058" max="13058" width="12.42578125" style="86" customWidth="1"/>
    <col min="13059" max="13059" width="9.42578125" style="86" customWidth="1"/>
    <col min="13060" max="13060" width="12.42578125" style="86" customWidth="1"/>
    <col min="13061" max="13061" width="8.28515625" style="86" customWidth="1"/>
    <col min="13062" max="13062" width="12.42578125" style="86" customWidth="1"/>
    <col min="13063" max="13063" width="9.140625" style="86" customWidth="1"/>
    <col min="13064" max="13064" width="12.42578125" style="86" customWidth="1"/>
    <col min="13065" max="13065" width="11.28515625" style="86" customWidth="1"/>
    <col min="13066" max="13066" width="7.85546875" style="86" customWidth="1"/>
    <col min="13067" max="13311" width="8.85546875" style="86"/>
    <col min="13312" max="13312" width="12.42578125" style="86" customWidth="1"/>
    <col min="13313" max="13313" width="11" style="86" customWidth="1"/>
    <col min="13314" max="13314" width="12.42578125" style="86" customWidth="1"/>
    <col min="13315" max="13315" width="9.42578125" style="86" customWidth="1"/>
    <col min="13316" max="13316" width="12.42578125" style="86" customWidth="1"/>
    <col min="13317" max="13317" width="8.28515625" style="86" customWidth="1"/>
    <col min="13318" max="13318" width="12.42578125" style="86" customWidth="1"/>
    <col min="13319" max="13319" width="9.140625" style="86" customWidth="1"/>
    <col min="13320" max="13320" width="12.42578125" style="86" customWidth="1"/>
    <col min="13321" max="13321" width="11.28515625" style="86" customWidth="1"/>
    <col min="13322" max="13322" width="7.85546875" style="86" customWidth="1"/>
    <col min="13323" max="13567" width="8.85546875" style="86"/>
    <col min="13568" max="13568" width="12.42578125" style="86" customWidth="1"/>
    <col min="13569" max="13569" width="11" style="86" customWidth="1"/>
    <col min="13570" max="13570" width="12.42578125" style="86" customWidth="1"/>
    <col min="13571" max="13571" width="9.42578125" style="86" customWidth="1"/>
    <col min="13572" max="13572" width="12.42578125" style="86" customWidth="1"/>
    <col min="13573" max="13573" width="8.28515625" style="86" customWidth="1"/>
    <col min="13574" max="13574" width="12.42578125" style="86" customWidth="1"/>
    <col min="13575" max="13575" width="9.140625" style="86" customWidth="1"/>
    <col min="13576" max="13576" width="12.42578125" style="86" customWidth="1"/>
    <col min="13577" max="13577" width="11.28515625" style="86" customWidth="1"/>
    <col min="13578" max="13578" width="7.85546875" style="86" customWidth="1"/>
    <col min="13579" max="13823" width="8.85546875" style="86"/>
    <col min="13824" max="13824" width="12.42578125" style="86" customWidth="1"/>
    <col min="13825" max="13825" width="11" style="86" customWidth="1"/>
    <col min="13826" max="13826" width="12.42578125" style="86" customWidth="1"/>
    <col min="13827" max="13827" width="9.42578125" style="86" customWidth="1"/>
    <col min="13828" max="13828" width="12.42578125" style="86" customWidth="1"/>
    <col min="13829" max="13829" width="8.28515625" style="86" customWidth="1"/>
    <col min="13830" max="13830" width="12.42578125" style="86" customWidth="1"/>
    <col min="13831" max="13831" width="9.140625" style="86" customWidth="1"/>
    <col min="13832" max="13832" width="12.42578125" style="86" customWidth="1"/>
    <col min="13833" max="13833" width="11.28515625" style="86" customWidth="1"/>
    <col min="13834" max="13834" width="7.85546875" style="86" customWidth="1"/>
    <col min="13835" max="14079" width="8.85546875" style="86"/>
    <col min="14080" max="14080" width="12.42578125" style="86" customWidth="1"/>
    <col min="14081" max="14081" width="11" style="86" customWidth="1"/>
    <col min="14082" max="14082" width="12.42578125" style="86" customWidth="1"/>
    <col min="14083" max="14083" width="9.42578125" style="86" customWidth="1"/>
    <col min="14084" max="14084" width="12.42578125" style="86" customWidth="1"/>
    <col min="14085" max="14085" width="8.28515625" style="86" customWidth="1"/>
    <col min="14086" max="14086" width="12.42578125" style="86" customWidth="1"/>
    <col min="14087" max="14087" width="9.140625" style="86" customWidth="1"/>
    <col min="14088" max="14088" width="12.42578125" style="86" customWidth="1"/>
    <col min="14089" max="14089" width="11.28515625" style="86" customWidth="1"/>
    <col min="14090" max="14090" width="7.85546875" style="86" customWidth="1"/>
    <col min="14091" max="14335" width="8.85546875" style="86"/>
    <col min="14336" max="14336" width="12.42578125" style="86" customWidth="1"/>
    <col min="14337" max="14337" width="11" style="86" customWidth="1"/>
    <col min="14338" max="14338" width="12.42578125" style="86" customWidth="1"/>
    <col min="14339" max="14339" width="9.42578125" style="86" customWidth="1"/>
    <col min="14340" max="14340" width="12.42578125" style="86" customWidth="1"/>
    <col min="14341" max="14341" width="8.28515625" style="86" customWidth="1"/>
    <col min="14342" max="14342" width="12.42578125" style="86" customWidth="1"/>
    <col min="14343" max="14343" width="9.140625" style="86" customWidth="1"/>
    <col min="14344" max="14344" width="12.42578125" style="86" customWidth="1"/>
    <col min="14345" max="14345" width="11.28515625" style="86" customWidth="1"/>
    <col min="14346" max="14346" width="7.85546875" style="86" customWidth="1"/>
    <col min="14347" max="14591" width="8.85546875" style="86"/>
    <col min="14592" max="14592" width="12.42578125" style="86" customWidth="1"/>
    <col min="14593" max="14593" width="11" style="86" customWidth="1"/>
    <col min="14594" max="14594" width="12.42578125" style="86" customWidth="1"/>
    <col min="14595" max="14595" width="9.42578125" style="86" customWidth="1"/>
    <col min="14596" max="14596" width="12.42578125" style="86" customWidth="1"/>
    <col min="14597" max="14597" width="8.28515625" style="86" customWidth="1"/>
    <col min="14598" max="14598" width="12.42578125" style="86" customWidth="1"/>
    <col min="14599" max="14599" width="9.140625" style="86" customWidth="1"/>
    <col min="14600" max="14600" width="12.42578125" style="86" customWidth="1"/>
    <col min="14601" max="14601" width="11.28515625" style="86" customWidth="1"/>
    <col min="14602" max="14602" width="7.85546875" style="86" customWidth="1"/>
    <col min="14603" max="14847" width="8.85546875" style="86"/>
    <col min="14848" max="14848" width="12.42578125" style="86" customWidth="1"/>
    <col min="14849" max="14849" width="11" style="86" customWidth="1"/>
    <col min="14850" max="14850" width="12.42578125" style="86" customWidth="1"/>
    <col min="14851" max="14851" width="9.42578125" style="86" customWidth="1"/>
    <col min="14852" max="14852" width="12.42578125" style="86" customWidth="1"/>
    <col min="14853" max="14853" width="8.28515625" style="86" customWidth="1"/>
    <col min="14854" max="14854" width="12.42578125" style="86" customWidth="1"/>
    <col min="14855" max="14855" width="9.140625" style="86" customWidth="1"/>
    <col min="14856" max="14856" width="12.42578125" style="86" customWidth="1"/>
    <col min="14857" max="14857" width="11.28515625" style="86" customWidth="1"/>
    <col min="14858" max="14858" width="7.85546875" style="86" customWidth="1"/>
    <col min="14859" max="15103" width="8.85546875" style="86"/>
    <col min="15104" max="15104" width="12.42578125" style="86" customWidth="1"/>
    <col min="15105" max="15105" width="11" style="86" customWidth="1"/>
    <col min="15106" max="15106" width="12.42578125" style="86" customWidth="1"/>
    <col min="15107" max="15107" width="9.42578125" style="86" customWidth="1"/>
    <col min="15108" max="15108" width="12.42578125" style="86" customWidth="1"/>
    <col min="15109" max="15109" width="8.28515625" style="86" customWidth="1"/>
    <col min="15110" max="15110" width="12.42578125" style="86" customWidth="1"/>
    <col min="15111" max="15111" width="9.140625" style="86" customWidth="1"/>
    <col min="15112" max="15112" width="12.42578125" style="86" customWidth="1"/>
    <col min="15113" max="15113" width="11.28515625" style="86" customWidth="1"/>
    <col min="15114" max="15114" width="7.85546875" style="86" customWidth="1"/>
    <col min="15115" max="15359" width="8.85546875" style="86"/>
    <col min="15360" max="15360" width="12.42578125" style="86" customWidth="1"/>
    <col min="15361" max="15361" width="11" style="86" customWidth="1"/>
    <col min="15362" max="15362" width="12.42578125" style="86" customWidth="1"/>
    <col min="15363" max="15363" width="9.42578125" style="86" customWidth="1"/>
    <col min="15364" max="15364" width="12.42578125" style="86" customWidth="1"/>
    <col min="15365" max="15365" width="8.28515625" style="86" customWidth="1"/>
    <col min="15366" max="15366" width="12.42578125" style="86" customWidth="1"/>
    <col min="15367" max="15367" width="9.140625" style="86" customWidth="1"/>
    <col min="15368" max="15368" width="12.42578125" style="86" customWidth="1"/>
    <col min="15369" max="15369" width="11.28515625" style="86" customWidth="1"/>
    <col min="15370" max="15370" width="7.85546875" style="86" customWidth="1"/>
    <col min="15371" max="15615" width="8.85546875" style="86"/>
    <col min="15616" max="15616" width="12.42578125" style="86" customWidth="1"/>
    <col min="15617" max="15617" width="11" style="86" customWidth="1"/>
    <col min="15618" max="15618" width="12.42578125" style="86" customWidth="1"/>
    <col min="15619" max="15619" width="9.42578125" style="86" customWidth="1"/>
    <col min="15620" max="15620" width="12.42578125" style="86" customWidth="1"/>
    <col min="15621" max="15621" width="8.28515625" style="86" customWidth="1"/>
    <col min="15622" max="15622" width="12.42578125" style="86" customWidth="1"/>
    <col min="15623" max="15623" width="9.140625" style="86" customWidth="1"/>
    <col min="15624" max="15624" width="12.42578125" style="86" customWidth="1"/>
    <col min="15625" max="15625" width="11.28515625" style="86" customWidth="1"/>
    <col min="15626" max="15626" width="7.85546875" style="86" customWidth="1"/>
    <col min="15627" max="15871" width="8.85546875" style="86"/>
    <col min="15872" max="15872" width="12.42578125" style="86" customWidth="1"/>
    <col min="15873" max="15873" width="11" style="86" customWidth="1"/>
    <col min="15874" max="15874" width="12.42578125" style="86" customWidth="1"/>
    <col min="15875" max="15875" width="9.42578125" style="86" customWidth="1"/>
    <col min="15876" max="15876" width="12.42578125" style="86" customWidth="1"/>
    <col min="15877" max="15877" width="8.28515625" style="86" customWidth="1"/>
    <col min="15878" max="15878" width="12.42578125" style="86" customWidth="1"/>
    <col min="15879" max="15879" width="9.140625" style="86" customWidth="1"/>
    <col min="15880" max="15880" width="12.42578125" style="86" customWidth="1"/>
    <col min="15881" max="15881" width="11.28515625" style="86" customWidth="1"/>
    <col min="15882" max="15882" width="7.85546875" style="86" customWidth="1"/>
    <col min="15883" max="16127" width="8.85546875" style="86"/>
    <col min="16128" max="16128" width="12.42578125" style="86" customWidth="1"/>
    <col min="16129" max="16129" width="11" style="86" customWidth="1"/>
    <col min="16130" max="16130" width="12.42578125" style="86" customWidth="1"/>
    <col min="16131" max="16131" width="9.42578125" style="86" customWidth="1"/>
    <col min="16132" max="16132" width="12.42578125" style="86" customWidth="1"/>
    <col min="16133" max="16133" width="8.28515625" style="86" customWidth="1"/>
    <col min="16134" max="16134" width="12.42578125" style="86" customWidth="1"/>
    <col min="16135" max="16135" width="9.140625" style="86" customWidth="1"/>
    <col min="16136" max="16136" width="12.42578125" style="86" customWidth="1"/>
    <col min="16137" max="16137" width="11.28515625" style="86" customWidth="1"/>
    <col min="16138" max="16138" width="7.85546875" style="86" customWidth="1"/>
    <col min="16139" max="16384" width="8.85546875" style="86"/>
  </cols>
  <sheetData>
    <row r="1" spans="1:10" ht="12" customHeight="1" x14ac:dyDescent="0.2">
      <c r="A1" s="413" t="str">
        <f>'CC100 MORTGAGE ACTUAL COST'!A1</f>
        <v>Updated 12/2021</v>
      </c>
      <c r="B1" s="413"/>
      <c r="C1" s="413"/>
      <c r="D1" s="413"/>
      <c r="E1" s="413"/>
      <c r="F1" s="413"/>
      <c r="G1" s="413"/>
      <c r="H1" s="413"/>
      <c r="I1" s="413"/>
      <c r="J1" s="413"/>
    </row>
    <row r="2" spans="1:10" ht="18" customHeight="1" x14ac:dyDescent="0.2">
      <c r="A2" s="414" t="s">
        <v>5</v>
      </c>
      <c r="B2" s="414"/>
      <c r="C2" s="414"/>
      <c r="D2" s="414"/>
      <c r="E2" s="414"/>
      <c r="F2" s="414"/>
      <c r="G2" s="414"/>
      <c r="H2" s="414"/>
      <c r="I2" s="414"/>
      <c r="J2" s="414"/>
    </row>
    <row r="3" spans="1:10" ht="4.5" customHeight="1" x14ac:dyDescent="0.2">
      <c r="A3" s="208"/>
      <c r="B3" s="208"/>
      <c r="C3" s="208"/>
      <c r="D3" s="208"/>
      <c r="E3" s="208"/>
      <c r="F3" s="208"/>
      <c r="G3" s="208"/>
      <c r="H3" s="208"/>
      <c r="I3" s="208"/>
    </row>
    <row r="4" spans="1:10" s="87" customFormat="1" ht="18" customHeight="1" x14ac:dyDescent="0.2">
      <c r="A4" s="415" t="s">
        <v>252</v>
      </c>
      <c r="B4" s="415"/>
      <c r="C4" s="415"/>
      <c r="D4" s="415"/>
      <c r="E4" s="415"/>
      <c r="F4" s="415"/>
      <c r="G4" s="415"/>
      <c r="H4" s="415"/>
      <c r="I4" s="415"/>
      <c r="J4" s="415"/>
    </row>
    <row r="5" spans="1:10" s="87" customFormat="1" ht="7.5" customHeight="1" x14ac:dyDescent="0.2">
      <c r="A5" s="211"/>
      <c r="B5" s="211"/>
      <c r="C5" s="211"/>
      <c r="D5" s="211"/>
      <c r="E5" s="211"/>
      <c r="F5" s="211"/>
      <c r="G5" s="211"/>
      <c r="H5" s="211"/>
      <c r="I5" s="211"/>
    </row>
    <row r="6" spans="1:10" s="87" customFormat="1" ht="20.100000000000001" customHeight="1" x14ac:dyDescent="0.2">
      <c r="A6" s="396" t="s">
        <v>211</v>
      </c>
      <c r="B6" s="396"/>
      <c r="C6" s="438" t="str">
        <f>IF('CC105 OWNER GEN INFO FOR 8609s'!C8=0, " ", 'CC105 OWNER GEN INFO FOR 8609s'!C8)</f>
        <v xml:space="preserve"> </v>
      </c>
      <c r="D6" s="438"/>
      <c r="E6" s="438"/>
      <c r="F6" s="438"/>
      <c r="G6" s="438"/>
      <c r="H6" s="323"/>
      <c r="I6" s="323"/>
    </row>
    <row r="7" spans="1:10" s="94" customFormat="1" ht="9.9499999999999993" customHeight="1" x14ac:dyDescent="0.2">
      <c r="A7" s="184"/>
      <c r="B7" s="184"/>
      <c r="C7" s="196"/>
      <c r="D7" s="196"/>
      <c r="E7" s="196"/>
      <c r="F7" s="196"/>
      <c r="G7" s="194"/>
      <c r="H7" s="194"/>
      <c r="I7" s="197"/>
    </row>
    <row r="8" spans="1:10" ht="20.100000000000001" customHeight="1" x14ac:dyDescent="0.2">
      <c r="A8" s="542" t="s">
        <v>310</v>
      </c>
      <c r="B8" s="556"/>
      <c r="C8" s="210">
        <f>'CC106-REHAB-NEW CONSTRUCTION'!C8</f>
        <v>0</v>
      </c>
      <c r="D8" s="557" t="s">
        <v>84</v>
      </c>
      <c r="E8" s="558"/>
      <c r="F8" s="559"/>
      <c r="G8" s="250"/>
    </row>
    <row r="9" spans="1:10" ht="7.5" customHeight="1" x14ac:dyDescent="0.2">
      <c r="A9" s="293"/>
      <c r="B9" s="293"/>
      <c r="C9" s="293"/>
      <c r="D9" s="293"/>
      <c r="E9" s="293"/>
      <c r="F9" s="293"/>
      <c r="G9" s="293"/>
      <c r="H9" s="293"/>
      <c r="I9" s="293"/>
    </row>
    <row r="10" spans="1:10" ht="20.100000000000001" customHeight="1" x14ac:dyDescent="0.2">
      <c r="A10" s="293" t="s">
        <v>307</v>
      </c>
      <c r="B10" s="293"/>
      <c r="C10" s="308">
        <f>'CC103 ACQ ELIGIBLE BASIS'!G29</f>
        <v>0</v>
      </c>
      <c r="D10" s="557" t="s">
        <v>83</v>
      </c>
      <c r="E10" s="558"/>
      <c r="F10" s="558"/>
      <c r="G10" s="210">
        <f>C8+G8</f>
        <v>0</v>
      </c>
      <c r="H10" s="293"/>
      <c r="I10" s="293"/>
    </row>
    <row r="11" spans="1:10" ht="7.5" customHeight="1" x14ac:dyDescent="0.2">
      <c r="A11" s="209"/>
      <c r="B11" s="251"/>
      <c r="C11" s="197"/>
      <c r="D11" s="194"/>
      <c r="E11" s="194"/>
      <c r="F11" s="194"/>
      <c r="G11" s="204"/>
      <c r="H11" s="194"/>
      <c r="I11" s="294"/>
    </row>
    <row r="12" spans="1:10" ht="9.75" customHeight="1" x14ac:dyDescent="0.2">
      <c r="A12" s="209"/>
      <c r="B12" s="251"/>
      <c r="C12" s="197"/>
      <c r="D12" s="194"/>
      <c r="E12" s="194"/>
      <c r="F12" s="194"/>
      <c r="G12" s="204"/>
      <c r="H12" s="550" t="str">
        <f>'CC106-REHAB-NEW CONSTRUCTION'!L12</f>
        <v>User may enter formulas for calculation purposes</v>
      </c>
      <c r="I12" s="551"/>
    </row>
    <row r="13" spans="1:10" s="88" customFormat="1" ht="21" customHeight="1" x14ac:dyDescent="0.2">
      <c r="A13" s="434" t="s">
        <v>49</v>
      </c>
      <c r="B13" s="434"/>
      <c r="C13" s="203"/>
      <c r="D13" s="203"/>
      <c r="E13" s="203"/>
      <c r="F13" s="203"/>
      <c r="G13" s="214"/>
      <c r="H13" s="552"/>
      <c r="I13" s="553"/>
    </row>
    <row r="14" spans="1:10" s="89" customFormat="1" ht="48.75" customHeight="1" x14ac:dyDescent="0.2">
      <c r="A14" s="218" t="s">
        <v>295</v>
      </c>
      <c r="B14" s="219" t="s">
        <v>81</v>
      </c>
      <c r="C14" s="218" t="s">
        <v>80</v>
      </c>
      <c r="D14" s="218" t="s">
        <v>78</v>
      </c>
      <c r="E14" s="218" t="s">
        <v>77</v>
      </c>
      <c r="F14" s="218" t="s">
        <v>76</v>
      </c>
      <c r="G14" s="218" t="s">
        <v>75</v>
      </c>
      <c r="H14" s="218" t="s">
        <v>73</v>
      </c>
      <c r="I14" s="218" t="s">
        <v>72</v>
      </c>
      <c r="J14" s="322" t="s">
        <v>74</v>
      </c>
    </row>
    <row r="15" spans="1:10" s="90" customFormat="1" ht="18" customHeight="1" x14ac:dyDescent="0.2">
      <c r="A15" s="220" t="str">
        <f>IF('CC102 APPLICABLE BDLG FRACTION'!A10=0,"",'CC102 APPLICABLE BDLG FRACTION'!A10)</f>
        <v/>
      </c>
      <c r="B15" s="205"/>
      <c r="C15" s="215"/>
      <c r="D15" s="232" t="str">
        <f>'CC102 APPLICABLE BDLG FRACTION'!J10</f>
        <v/>
      </c>
      <c r="E15" s="222" t="str">
        <f t="shared" ref="E15:E48" si="0">IFERROR(C15*D15,"")</f>
        <v/>
      </c>
      <c r="F15" s="295" t="str">
        <f>IF(A15=""," ",$C$10)</f>
        <v xml:space="preserve"> </v>
      </c>
      <c r="G15" s="222">
        <f>ROUND(IFERROR(E15*F15,0),2)</f>
        <v>0</v>
      </c>
      <c r="H15" s="217"/>
      <c r="I15" s="215"/>
      <c r="J15" s="295" t="str">
        <f>IF(H15=0," ",(H15/$G$8))</f>
        <v xml:space="preserve"> </v>
      </c>
    </row>
    <row r="16" spans="1:10" s="90" customFormat="1" ht="18" customHeight="1" x14ac:dyDescent="0.2">
      <c r="A16" s="220" t="str">
        <f>IF('CC102 APPLICABLE BDLG FRACTION'!A11=0,"",'CC102 APPLICABLE BDLG FRACTION'!A11)</f>
        <v/>
      </c>
      <c r="B16" s="205"/>
      <c r="C16" s="215"/>
      <c r="D16" s="232" t="str">
        <f>'CC102 APPLICABLE BDLG FRACTION'!J11</f>
        <v/>
      </c>
      <c r="E16" s="222" t="str">
        <f t="shared" si="0"/>
        <v/>
      </c>
      <c r="F16" s="295" t="str">
        <f t="shared" ref="F16:F48" si="1">IF(A16=""," ",$C$10)</f>
        <v xml:space="preserve"> </v>
      </c>
      <c r="G16" s="222">
        <f t="shared" ref="G16:G48" si="2">ROUND(IFERROR(E16*F16,0),2)</f>
        <v>0</v>
      </c>
      <c r="H16" s="217"/>
      <c r="I16" s="215"/>
      <c r="J16" s="295" t="str">
        <f t="shared" ref="J16:J48" si="3">IF(H16=0," ",(H16/$G$8))</f>
        <v xml:space="preserve"> </v>
      </c>
    </row>
    <row r="17" spans="1:10" s="90" customFormat="1" ht="18" customHeight="1" x14ac:dyDescent="0.2">
      <c r="A17" s="220" t="str">
        <f>IF('CC102 APPLICABLE BDLG FRACTION'!A12=0,"",'CC102 APPLICABLE BDLG FRACTION'!A12)</f>
        <v/>
      </c>
      <c r="B17" s="205"/>
      <c r="C17" s="215"/>
      <c r="D17" s="232" t="str">
        <f>'CC102 APPLICABLE BDLG FRACTION'!J12</f>
        <v/>
      </c>
      <c r="E17" s="222" t="str">
        <f t="shared" si="0"/>
        <v/>
      </c>
      <c r="F17" s="295" t="str">
        <f t="shared" si="1"/>
        <v xml:space="preserve"> </v>
      </c>
      <c r="G17" s="222">
        <f t="shared" si="2"/>
        <v>0</v>
      </c>
      <c r="H17" s="217"/>
      <c r="I17" s="215"/>
      <c r="J17" s="295" t="str">
        <f t="shared" si="3"/>
        <v xml:space="preserve"> </v>
      </c>
    </row>
    <row r="18" spans="1:10" s="90" customFormat="1" ht="18" customHeight="1" x14ac:dyDescent="0.2">
      <c r="A18" s="220" t="str">
        <f>IF('CC102 APPLICABLE BDLG FRACTION'!A13=0,"",'CC102 APPLICABLE BDLG FRACTION'!A13)</f>
        <v/>
      </c>
      <c r="B18" s="205"/>
      <c r="C18" s="215"/>
      <c r="D18" s="232" t="str">
        <f>'CC102 APPLICABLE BDLG FRACTION'!J13</f>
        <v/>
      </c>
      <c r="E18" s="222" t="str">
        <f t="shared" si="0"/>
        <v/>
      </c>
      <c r="F18" s="295" t="str">
        <f t="shared" si="1"/>
        <v xml:space="preserve"> </v>
      </c>
      <c r="G18" s="222">
        <f t="shared" si="2"/>
        <v>0</v>
      </c>
      <c r="H18" s="217"/>
      <c r="I18" s="215"/>
      <c r="J18" s="295" t="str">
        <f t="shared" si="3"/>
        <v xml:space="preserve"> </v>
      </c>
    </row>
    <row r="19" spans="1:10" s="90" customFormat="1" ht="18" customHeight="1" x14ac:dyDescent="0.2">
      <c r="A19" s="220" t="str">
        <f>IF('CC102 APPLICABLE BDLG FRACTION'!A14=0,"",'CC102 APPLICABLE BDLG FRACTION'!A14)</f>
        <v/>
      </c>
      <c r="B19" s="205"/>
      <c r="C19" s="215"/>
      <c r="D19" s="232" t="str">
        <f>'CC102 APPLICABLE BDLG FRACTION'!J14</f>
        <v/>
      </c>
      <c r="E19" s="222" t="str">
        <f t="shared" si="0"/>
        <v/>
      </c>
      <c r="F19" s="295" t="str">
        <f t="shared" si="1"/>
        <v xml:space="preserve"> </v>
      </c>
      <c r="G19" s="222">
        <f t="shared" si="2"/>
        <v>0</v>
      </c>
      <c r="H19" s="217"/>
      <c r="I19" s="215"/>
      <c r="J19" s="295" t="str">
        <f t="shared" si="3"/>
        <v xml:space="preserve"> </v>
      </c>
    </row>
    <row r="20" spans="1:10" s="90" customFormat="1" ht="18" customHeight="1" x14ac:dyDescent="0.2">
      <c r="A20" s="220" t="str">
        <f>IF('CC102 APPLICABLE BDLG FRACTION'!A15=0,"",'CC102 APPLICABLE BDLG FRACTION'!A15)</f>
        <v/>
      </c>
      <c r="B20" s="205"/>
      <c r="C20" s="215"/>
      <c r="D20" s="232" t="str">
        <f>'CC102 APPLICABLE BDLG FRACTION'!J15</f>
        <v/>
      </c>
      <c r="E20" s="222" t="str">
        <f t="shared" si="0"/>
        <v/>
      </c>
      <c r="F20" s="295" t="str">
        <f t="shared" si="1"/>
        <v xml:space="preserve"> </v>
      </c>
      <c r="G20" s="222">
        <f t="shared" si="2"/>
        <v>0</v>
      </c>
      <c r="H20" s="217"/>
      <c r="I20" s="215"/>
      <c r="J20" s="295" t="str">
        <f t="shared" si="3"/>
        <v xml:space="preserve"> </v>
      </c>
    </row>
    <row r="21" spans="1:10" s="90" customFormat="1" ht="18" customHeight="1" x14ac:dyDescent="0.2">
      <c r="A21" s="220" t="str">
        <f>IF('CC102 APPLICABLE BDLG FRACTION'!A16=0,"",'CC102 APPLICABLE BDLG FRACTION'!A16)</f>
        <v/>
      </c>
      <c r="B21" s="205"/>
      <c r="C21" s="215"/>
      <c r="D21" s="232" t="str">
        <f>'CC102 APPLICABLE BDLG FRACTION'!J16</f>
        <v/>
      </c>
      <c r="E21" s="222" t="str">
        <f t="shared" si="0"/>
        <v/>
      </c>
      <c r="F21" s="295" t="str">
        <f t="shared" si="1"/>
        <v xml:space="preserve"> </v>
      </c>
      <c r="G21" s="222">
        <f t="shared" si="2"/>
        <v>0</v>
      </c>
      <c r="H21" s="217"/>
      <c r="I21" s="215"/>
      <c r="J21" s="295" t="str">
        <f t="shared" si="3"/>
        <v xml:space="preserve"> </v>
      </c>
    </row>
    <row r="22" spans="1:10" s="90" customFormat="1" ht="18" customHeight="1" x14ac:dyDescent="0.2">
      <c r="A22" s="220" t="str">
        <f>IF('CC102 APPLICABLE BDLG FRACTION'!A17=0,"",'CC102 APPLICABLE BDLG FRACTION'!A17)</f>
        <v/>
      </c>
      <c r="B22" s="205"/>
      <c r="C22" s="215"/>
      <c r="D22" s="232" t="str">
        <f>'CC102 APPLICABLE BDLG FRACTION'!J17</f>
        <v/>
      </c>
      <c r="E22" s="222" t="str">
        <f t="shared" si="0"/>
        <v/>
      </c>
      <c r="F22" s="295" t="str">
        <f t="shared" si="1"/>
        <v xml:space="preserve"> </v>
      </c>
      <c r="G22" s="222">
        <f t="shared" si="2"/>
        <v>0</v>
      </c>
      <c r="H22" s="217"/>
      <c r="I22" s="215"/>
      <c r="J22" s="295" t="str">
        <f t="shared" si="3"/>
        <v xml:space="preserve"> </v>
      </c>
    </row>
    <row r="23" spans="1:10" s="90" customFormat="1" ht="18" customHeight="1" x14ac:dyDescent="0.2">
      <c r="A23" s="220" t="str">
        <f>IF('CC102 APPLICABLE BDLG FRACTION'!A18=0,"",'CC102 APPLICABLE BDLG FRACTION'!A18)</f>
        <v/>
      </c>
      <c r="B23" s="205"/>
      <c r="C23" s="215"/>
      <c r="D23" s="232" t="str">
        <f>'CC102 APPLICABLE BDLG FRACTION'!J18</f>
        <v/>
      </c>
      <c r="E23" s="222" t="str">
        <f t="shared" si="0"/>
        <v/>
      </c>
      <c r="F23" s="295" t="str">
        <f t="shared" si="1"/>
        <v xml:space="preserve"> </v>
      </c>
      <c r="G23" s="222">
        <f t="shared" si="2"/>
        <v>0</v>
      </c>
      <c r="H23" s="217"/>
      <c r="I23" s="215"/>
      <c r="J23" s="295" t="str">
        <f t="shared" si="3"/>
        <v xml:space="preserve"> </v>
      </c>
    </row>
    <row r="24" spans="1:10" s="90" customFormat="1" ht="18" customHeight="1" x14ac:dyDescent="0.2">
      <c r="A24" s="220" t="str">
        <f>IF('CC102 APPLICABLE BDLG FRACTION'!A19=0,"",'CC102 APPLICABLE BDLG FRACTION'!A19)</f>
        <v/>
      </c>
      <c r="B24" s="205"/>
      <c r="C24" s="215"/>
      <c r="D24" s="232" t="str">
        <f>'CC102 APPLICABLE BDLG FRACTION'!J19</f>
        <v/>
      </c>
      <c r="E24" s="222" t="str">
        <f t="shared" si="0"/>
        <v/>
      </c>
      <c r="F24" s="295" t="str">
        <f t="shared" si="1"/>
        <v xml:space="preserve"> </v>
      </c>
      <c r="G24" s="222">
        <f t="shared" si="2"/>
        <v>0</v>
      </c>
      <c r="H24" s="217"/>
      <c r="I24" s="215"/>
      <c r="J24" s="295" t="str">
        <f t="shared" si="3"/>
        <v xml:space="preserve"> </v>
      </c>
    </row>
    <row r="25" spans="1:10" s="90" customFormat="1" ht="18" customHeight="1" x14ac:dyDescent="0.2">
      <c r="A25" s="220" t="str">
        <f>IF('CC102 APPLICABLE BDLG FRACTION'!A20=0,"",'CC102 APPLICABLE BDLG FRACTION'!A20)</f>
        <v/>
      </c>
      <c r="B25" s="205"/>
      <c r="C25" s="215"/>
      <c r="D25" s="232" t="str">
        <f>'CC102 APPLICABLE BDLG FRACTION'!J20</f>
        <v/>
      </c>
      <c r="E25" s="222" t="str">
        <f t="shared" si="0"/>
        <v/>
      </c>
      <c r="F25" s="295" t="str">
        <f t="shared" si="1"/>
        <v xml:space="preserve"> </v>
      </c>
      <c r="G25" s="222">
        <f t="shared" si="2"/>
        <v>0</v>
      </c>
      <c r="H25" s="217"/>
      <c r="I25" s="215"/>
      <c r="J25" s="295" t="str">
        <f t="shared" si="3"/>
        <v xml:space="preserve"> </v>
      </c>
    </row>
    <row r="26" spans="1:10" s="90" customFormat="1" ht="18" customHeight="1" x14ac:dyDescent="0.2">
      <c r="A26" s="220" t="str">
        <f>IF('CC102 APPLICABLE BDLG FRACTION'!A21=0,"",'CC102 APPLICABLE BDLG FRACTION'!A21)</f>
        <v/>
      </c>
      <c r="B26" s="205"/>
      <c r="C26" s="215"/>
      <c r="D26" s="232" t="str">
        <f>'CC102 APPLICABLE BDLG FRACTION'!J21</f>
        <v/>
      </c>
      <c r="E26" s="222" t="str">
        <f t="shared" si="0"/>
        <v/>
      </c>
      <c r="F26" s="295" t="str">
        <f t="shared" si="1"/>
        <v xml:space="preserve"> </v>
      </c>
      <c r="G26" s="222">
        <f t="shared" si="2"/>
        <v>0</v>
      </c>
      <c r="H26" s="217"/>
      <c r="I26" s="215"/>
      <c r="J26" s="295" t="str">
        <f t="shared" si="3"/>
        <v xml:space="preserve"> </v>
      </c>
    </row>
    <row r="27" spans="1:10" s="90" customFormat="1" ht="18" customHeight="1" x14ac:dyDescent="0.2">
      <c r="A27" s="220" t="str">
        <f>IF('CC102 APPLICABLE BDLG FRACTION'!A22=0,"",'CC102 APPLICABLE BDLG FRACTION'!A22)</f>
        <v/>
      </c>
      <c r="B27" s="205"/>
      <c r="C27" s="215"/>
      <c r="D27" s="232" t="str">
        <f>'CC102 APPLICABLE BDLG FRACTION'!J22</f>
        <v/>
      </c>
      <c r="E27" s="222" t="str">
        <f t="shared" si="0"/>
        <v/>
      </c>
      <c r="F27" s="295" t="str">
        <f t="shared" si="1"/>
        <v xml:space="preserve"> </v>
      </c>
      <c r="G27" s="222">
        <f t="shared" si="2"/>
        <v>0</v>
      </c>
      <c r="H27" s="217"/>
      <c r="I27" s="215"/>
      <c r="J27" s="295" t="str">
        <f t="shared" si="3"/>
        <v xml:space="preserve"> </v>
      </c>
    </row>
    <row r="28" spans="1:10" s="90" customFormat="1" ht="18" customHeight="1" x14ac:dyDescent="0.2">
      <c r="A28" s="220" t="str">
        <f>IF('CC102 APPLICABLE BDLG FRACTION'!A23=0,"",'CC102 APPLICABLE BDLG FRACTION'!A23)</f>
        <v/>
      </c>
      <c r="B28" s="205"/>
      <c r="C28" s="215"/>
      <c r="D28" s="232" t="str">
        <f>'CC102 APPLICABLE BDLG FRACTION'!J23</f>
        <v/>
      </c>
      <c r="E28" s="222" t="str">
        <f t="shared" si="0"/>
        <v/>
      </c>
      <c r="F28" s="295" t="str">
        <f t="shared" si="1"/>
        <v xml:space="preserve"> </v>
      </c>
      <c r="G28" s="222">
        <f t="shared" si="2"/>
        <v>0</v>
      </c>
      <c r="H28" s="217"/>
      <c r="I28" s="215"/>
      <c r="J28" s="295" t="str">
        <f t="shared" si="3"/>
        <v xml:space="preserve"> </v>
      </c>
    </row>
    <row r="29" spans="1:10" s="90" customFormat="1" ht="18" customHeight="1" x14ac:dyDescent="0.2">
      <c r="A29" s="220" t="str">
        <f>IF('CC102 APPLICABLE BDLG FRACTION'!A24=0,"",'CC102 APPLICABLE BDLG FRACTION'!A24)</f>
        <v/>
      </c>
      <c r="B29" s="205"/>
      <c r="C29" s="215"/>
      <c r="D29" s="232" t="str">
        <f>'CC102 APPLICABLE BDLG FRACTION'!J24</f>
        <v/>
      </c>
      <c r="E29" s="222" t="str">
        <f t="shared" si="0"/>
        <v/>
      </c>
      <c r="F29" s="295" t="str">
        <f t="shared" si="1"/>
        <v xml:space="preserve"> </v>
      </c>
      <c r="G29" s="222">
        <f t="shared" si="2"/>
        <v>0</v>
      </c>
      <c r="H29" s="217"/>
      <c r="I29" s="215"/>
      <c r="J29" s="295" t="str">
        <f t="shared" si="3"/>
        <v xml:space="preserve"> </v>
      </c>
    </row>
    <row r="30" spans="1:10" s="90" customFormat="1" ht="18" customHeight="1" x14ac:dyDescent="0.2">
      <c r="A30" s="220" t="str">
        <f>IF('CC102 APPLICABLE BDLG FRACTION'!A25=0,"",'CC102 APPLICABLE BDLG FRACTION'!A25)</f>
        <v/>
      </c>
      <c r="B30" s="205"/>
      <c r="C30" s="215"/>
      <c r="D30" s="232" t="str">
        <f>'CC102 APPLICABLE BDLG FRACTION'!J25</f>
        <v/>
      </c>
      <c r="E30" s="222" t="str">
        <f t="shared" si="0"/>
        <v/>
      </c>
      <c r="F30" s="295" t="str">
        <f t="shared" si="1"/>
        <v xml:space="preserve"> </v>
      </c>
      <c r="G30" s="222">
        <f t="shared" si="2"/>
        <v>0</v>
      </c>
      <c r="H30" s="217"/>
      <c r="I30" s="215"/>
      <c r="J30" s="295" t="str">
        <f t="shared" si="3"/>
        <v xml:space="preserve"> </v>
      </c>
    </row>
    <row r="31" spans="1:10" s="90" customFormat="1" ht="18" customHeight="1" x14ac:dyDescent="0.2">
      <c r="A31" s="220" t="str">
        <f>IF('CC102 APPLICABLE BDLG FRACTION'!A26=0,"",'CC102 APPLICABLE BDLG FRACTION'!A26)</f>
        <v/>
      </c>
      <c r="B31" s="205"/>
      <c r="C31" s="215"/>
      <c r="D31" s="232" t="str">
        <f>'CC102 APPLICABLE BDLG FRACTION'!J26</f>
        <v/>
      </c>
      <c r="E31" s="222" t="str">
        <f t="shared" si="0"/>
        <v/>
      </c>
      <c r="F31" s="295" t="str">
        <f t="shared" si="1"/>
        <v xml:space="preserve"> </v>
      </c>
      <c r="G31" s="222">
        <f t="shared" si="2"/>
        <v>0</v>
      </c>
      <c r="H31" s="217"/>
      <c r="I31" s="215"/>
      <c r="J31" s="295" t="str">
        <f t="shared" si="3"/>
        <v xml:space="preserve"> </v>
      </c>
    </row>
    <row r="32" spans="1:10" s="90" customFormat="1" ht="18" customHeight="1" x14ac:dyDescent="0.2">
      <c r="A32" s="220" t="str">
        <f>IF('CC102 APPLICABLE BDLG FRACTION'!A27=0,"",'CC102 APPLICABLE BDLG FRACTION'!A27)</f>
        <v/>
      </c>
      <c r="B32" s="205"/>
      <c r="C32" s="215"/>
      <c r="D32" s="232" t="str">
        <f>'CC102 APPLICABLE BDLG FRACTION'!J27</f>
        <v/>
      </c>
      <c r="E32" s="222" t="str">
        <f t="shared" si="0"/>
        <v/>
      </c>
      <c r="F32" s="295" t="str">
        <f t="shared" si="1"/>
        <v xml:space="preserve"> </v>
      </c>
      <c r="G32" s="222">
        <f t="shared" si="2"/>
        <v>0</v>
      </c>
      <c r="H32" s="217"/>
      <c r="I32" s="215"/>
      <c r="J32" s="295" t="str">
        <f t="shared" si="3"/>
        <v xml:space="preserve"> </v>
      </c>
    </row>
    <row r="33" spans="1:11" s="90" customFormat="1" ht="18" customHeight="1" x14ac:dyDescent="0.2">
      <c r="A33" s="220" t="str">
        <f>IF('CC102 APPLICABLE BDLG FRACTION'!A28=0,"",'CC102 APPLICABLE BDLG FRACTION'!A28)</f>
        <v/>
      </c>
      <c r="B33" s="205"/>
      <c r="C33" s="215"/>
      <c r="D33" s="232" t="str">
        <f>'CC102 APPLICABLE BDLG FRACTION'!J28</f>
        <v/>
      </c>
      <c r="E33" s="222" t="str">
        <f t="shared" si="0"/>
        <v/>
      </c>
      <c r="F33" s="295" t="str">
        <f t="shared" si="1"/>
        <v xml:space="preserve"> </v>
      </c>
      <c r="G33" s="222">
        <f t="shared" si="2"/>
        <v>0</v>
      </c>
      <c r="H33" s="217"/>
      <c r="I33" s="215"/>
      <c r="J33" s="295" t="str">
        <f t="shared" si="3"/>
        <v xml:space="preserve"> </v>
      </c>
    </row>
    <row r="34" spans="1:11" s="90" customFormat="1" ht="18" customHeight="1" x14ac:dyDescent="0.2">
      <c r="A34" s="220" t="str">
        <f>IF('CC102 APPLICABLE BDLG FRACTION'!A29=0,"",'CC102 APPLICABLE BDLG FRACTION'!A29)</f>
        <v/>
      </c>
      <c r="B34" s="205"/>
      <c r="C34" s="215"/>
      <c r="D34" s="232" t="str">
        <f>'CC102 APPLICABLE BDLG FRACTION'!J29</f>
        <v/>
      </c>
      <c r="E34" s="222" t="str">
        <f t="shared" si="0"/>
        <v/>
      </c>
      <c r="F34" s="295" t="str">
        <f t="shared" si="1"/>
        <v xml:space="preserve"> </v>
      </c>
      <c r="G34" s="222">
        <f t="shared" si="2"/>
        <v>0</v>
      </c>
      <c r="H34" s="217"/>
      <c r="I34" s="215"/>
      <c r="J34" s="295" t="str">
        <f t="shared" si="3"/>
        <v xml:space="preserve"> </v>
      </c>
      <c r="K34" s="96"/>
    </row>
    <row r="35" spans="1:11" s="90" customFormat="1" ht="18" customHeight="1" x14ac:dyDescent="0.2">
      <c r="A35" s="220" t="str">
        <f>IF('CC102 APPLICABLE BDLG FRACTION'!A30=0,"",'CC102 APPLICABLE BDLG FRACTION'!A30)</f>
        <v/>
      </c>
      <c r="B35" s="205"/>
      <c r="C35" s="215"/>
      <c r="D35" s="232" t="str">
        <f>'CC102 APPLICABLE BDLG FRACTION'!J30</f>
        <v/>
      </c>
      <c r="E35" s="222" t="str">
        <f t="shared" si="0"/>
        <v/>
      </c>
      <c r="F35" s="295" t="str">
        <f t="shared" si="1"/>
        <v xml:space="preserve"> </v>
      </c>
      <c r="G35" s="222">
        <f t="shared" si="2"/>
        <v>0</v>
      </c>
      <c r="H35" s="217"/>
      <c r="I35" s="215"/>
      <c r="J35" s="295" t="str">
        <f t="shared" si="3"/>
        <v xml:space="preserve"> </v>
      </c>
    </row>
    <row r="36" spans="1:11" s="90" customFormat="1" ht="18" customHeight="1" x14ac:dyDescent="0.2">
      <c r="A36" s="220" t="str">
        <f>IF('CC102 APPLICABLE BDLG FRACTION'!A31=0,"",'CC102 APPLICABLE BDLG FRACTION'!A31)</f>
        <v/>
      </c>
      <c r="B36" s="205"/>
      <c r="C36" s="215"/>
      <c r="D36" s="232" t="str">
        <f>'CC102 APPLICABLE BDLG FRACTION'!J31</f>
        <v/>
      </c>
      <c r="E36" s="222" t="str">
        <f t="shared" si="0"/>
        <v/>
      </c>
      <c r="F36" s="295" t="str">
        <f t="shared" si="1"/>
        <v xml:space="preserve"> </v>
      </c>
      <c r="G36" s="222">
        <f t="shared" si="2"/>
        <v>0</v>
      </c>
      <c r="H36" s="217"/>
      <c r="I36" s="215"/>
      <c r="J36" s="295" t="str">
        <f t="shared" si="3"/>
        <v xml:space="preserve"> </v>
      </c>
    </row>
    <row r="37" spans="1:11" s="90" customFormat="1" ht="18" customHeight="1" x14ac:dyDescent="0.2">
      <c r="A37" s="220" t="str">
        <f>IF('CC102 APPLICABLE BDLG FRACTION'!A32=0,"",'CC102 APPLICABLE BDLG FRACTION'!A32)</f>
        <v/>
      </c>
      <c r="B37" s="205"/>
      <c r="C37" s="215"/>
      <c r="D37" s="232" t="str">
        <f>'CC102 APPLICABLE BDLG FRACTION'!J32</f>
        <v/>
      </c>
      <c r="E37" s="222" t="str">
        <f t="shared" si="0"/>
        <v/>
      </c>
      <c r="F37" s="295" t="str">
        <f t="shared" si="1"/>
        <v xml:space="preserve"> </v>
      </c>
      <c r="G37" s="222">
        <f t="shared" si="2"/>
        <v>0</v>
      </c>
      <c r="H37" s="217"/>
      <c r="I37" s="215"/>
      <c r="J37" s="295" t="str">
        <f t="shared" si="3"/>
        <v xml:space="preserve"> </v>
      </c>
    </row>
    <row r="38" spans="1:11" s="90" customFormat="1" ht="18" customHeight="1" x14ac:dyDescent="0.2">
      <c r="A38" s="220" t="str">
        <f>IF('CC102 APPLICABLE BDLG FRACTION'!A33=0,"",'CC102 APPLICABLE BDLG FRACTION'!A33)</f>
        <v/>
      </c>
      <c r="B38" s="205"/>
      <c r="C38" s="215"/>
      <c r="D38" s="232" t="str">
        <f>'CC102 APPLICABLE BDLG FRACTION'!J33</f>
        <v/>
      </c>
      <c r="E38" s="222" t="str">
        <f t="shared" si="0"/>
        <v/>
      </c>
      <c r="F38" s="295" t="str">
        <f t="shared" si="1"/>
        <v xml:space="preserve"> </v>
      </c>
      <c r="G38" s="222">
        <f>ROUND(IFERROR(E38*F38,0),2)</f>
        <v>0</v>
      </c>
      <c r="H38" s="217"/>
      <c r="I38" s="215"/>
      <c r="J38" s="295" t="str">
        <f t="shared" si="3"/>
        <v xml:space="preserve"> </v>
      </c>
    </row>
    <row r="39" spans="1:11" s="90" customFormat="1" ht="18" customHeight="1" x14ac:dyDescent="0.2">
      <c r="A39" s="220" t="str">
        <f>IF('CC102 APPLICABLE BDLG FRACTION'!A34=0,"",'CC102 APPLICABLE BDLG FRACTION'!A34)</f>
        <v/>
      </c>
      <c r="B39" s="205"/>
      <c r="C39" s="215"/>
      <c r="D39" s="232" t="str">
        <f>'CC102 APPLICABLE BDLG FRACTION'!J34</f>
        <v/>
      </c>
      <c r="E39" s="222" t="str">
        <f t="shared" si="0"/>
        <v/>
      </c>
      <c r="F39" s="295" t="str">
        <f t="shared" si="1"/>
        <v xml:space="preserve"> </v>
      </c>
      <c r="G39" s="222">
        <f t="shared" si="2"/>
        <v>0</v>
      </c>
      <c r="H39" s="217"/>
      <c r="I39" s="215"/>
      <c r="J39" s="295" t="str">
        <f t="shared" si="3"/>
        <v xml:space="preserve"> </v>
      </c>
    </row>
    <row r="40" spans="1:11" s="90" customFormat="1" ht="18" customHeight="1" x14ac:dyDescent="0.2">
      <c r="A40" s="220" t="str">
        <f>IF('CC102 APPLICABLE BDLG FRACTION'!A35=0,"",'CC102 APPLICABLE BDLG FRACTION'!A35)</f>
        <v/>
      </c>
      <c r="B40" s="205"/>
      <c r="C40" s="215"/>
      <c r="D40" s="232" t="str">
        <f>'CC102 APPLICABLE BDLG FRACTION'!J35</f>
        <v/>
      </c>
      <c r="E40" s="222" t="str">
        <f t="shared" si="0"/>
        <v/>
      </c>
      <c r="F40" s="295" t="str">
        <f t="shared" si="1"/>
        <v xml:space="preserve"> </v>
      </c>
      <c r="G40" s="222">
        <f t="shared" si="2"/>
        <v>0</v>
      </c>
      <c r="H40" s="217"/>
      <c r="I40" s="215"/>
      <c r="J40" s="295" t="str">
        <f t="shared" si="3"/>
        <v xml:space="preserve"> </v>
      </c>
    </row>
    <row r="41" spans="1:11" s="90" customFormat="1" ht="18" customHeight="1" x14ac:dyDescent="0.2">
      <c r="A41" s="220" t="str">
        <f>IF('CC102 APPLICABLE BDLG FRACTION'!A36=0,"",'CC102 APPLICABLE BDLG FRACTION'!A36)</f>
        <v/>
      </c>
      <c r="B41" s="205"/>
      <c r="C41" s="215"/>
      <c r="D41" s="232" t="str">
        <f>'CC102 APPLICABLE BDLG FRACTION'!J36</f>
        <v/>
      </c>
      <c r="E41" s="222" t="str">
        <f t="shared" si="0"/>
        <v/>
      </c>
      <c r="F41" s="295" t="str">
        <f>IF(A41=""," ",$C$10)</f>
        <v xml:space="preserve"> </v>
      </c>
      <c r="G41" s="222">
        <f t="shared" si="2"/>
        <v>0</v>
      </c>
      <c r="H41" s="217"/>
      <c r="I41" s="215"/>
      <c r="J41" s="295" t="str">
        <f t="shared" si="3"/>
        <v xml:space="preserve"> </v>
      </c>
    </row>
    <row r="42" spans="1:11" s="90" customFormat="1" ht="18" customHeight="1" x14ac:dyDescent="0.2">
      <c r="A42" s="220" t="str">
        <f>IF('CC102 APPLICABLE BDLG FRACTION'!A37=0,"",'CC102 APPLICABLE BDLG FRACTION'!A37)</f>
        <v/>
      </c>
      <c r="B42" s="205"/>
      <c r="C42" s="215"/>
      <c r="D42" s="232" t="str">
        <f>'CC102 APPLICABLE BDLG FRACTION'!J37</f>
        <v/>
      </c>
      <c r="E42" s="222" t="str">
        <f t="shared" si="0"/>
        <v/>
      </c>
      <c r="F42" s="295" t="str">
        <f t="shared" si="1"/>
        <v xml:space="preserve"> </v>
      </c>
      <c r="G42" s="222">
        <f t="shared" si="2"/>
        <v>0</v>
      </c>
      <c r="H42" s="217"/>
      <c r="I42" s="215"/>
      <c r="J42" s="295" t="str">
        <f t="shared" si="3"/>
        <v xml:space="preserve"> </v>
      </c>
    </row>
    <row r="43" spans="1:11" s="90" customFormat="1" ht="18" customHeight="1" x14ac:dyDescent="0.2">
      <c r="A43" s="220" t="str">
        <f>IF('CC102 APPLICABLE BDLG FRACTION'!A38=0,"",'CC102 APPLICABLE BDLG FRACTION'!A38)</f>
        <v/>
      </c>
      <c r="B43" s="205"/>
      <c r="C43" s="215"/>
      <c r="D43" s="232" t="str">
        <f>'CC102 APPLICABLE BDLG FRACTION'!J38</f>
        <v/>
      </c>
      <c r="E43" s="222" t="str">
        <f t="shared" si="0"/>
        <v/>
      </c>
      <c r="F43" s="295" t="str">
        <f t="shared" si="1"/>
        <v xml:space="preserve"> </v>
      </c>
      <c r="G43" s="222">
        <f t="shared" si="2"/>
        <v>0</v>
      </c>
      <c r="H43" s="217"/>
      <c r="I43" s="215"/>
      <c r="J43" s="295" t="str">
        <f t="shared" si="3"/>
        <v xml:space="preserve"> </v>
      </c>
    </row>
    <row r="44" spans="1:11" s="90" customFormat="1" ht="18" customHeight="1" x14ac:dyDescent="0.2">
      <c r="A44" s="220" t="str">
        <f>IF('CC102 APPLICABLE BDLG FRACTION'!A39=0,"",'CC102 APPLICABLE BDLG FRACTION'!A39)</f>
        <v/>
      </c>
      <c r="B44" s="205"/>
      <c r="C44" s="215"/>
      <c r="D44" s="232" t="str">
        <f>'CC102 APPLICABLE BDLG FRACTION'!J39</f>
        <v/>
      </c>
      <c r="E44" s="222" t="str">
        <f t="shared" si="0"/>
        <v/>
      </c>
      <c r="F44" s="295" t="str">
        <f t="shared" si="1"/>
        <v xml:space="preserve"> </v>
      </c>
      <c r="G44" s="222">
        <f t="shared" si="2"/>
        <v>0</v>
      </c>
      <c r="H44" s="217"/>
      <c r="I44" s="215"/>
      <c r="J44" s="295" t="str">
        <f t="shared" si="3"/>
        <v xml:space="preserve"> </v>
      </c>
    </row>
    <row r="45" spans="1:11" s="90" customFormat="1" ht="18" customHeight="1" x14ac:dyDescent="0.2">
      <c r="A45" s="220" t="str">
        <f>IF('CC102 APPLICABLE BDLG FRACTION'!A40=0,"",'CC102 APPLICABLE BDLG FRACTION'!A40)</f>
        <v/>
      </c>
      <c r="B45" s="205"/>
      <c r="C45" s="215"/>
      <c r="D45" s="232" t="str">
        <f>'CC102 APPLICABLE BDLG FRACTION'!J40</f>
        <v/>
      </c>
      <c r="E45" s="222" t="str">
        <f t="shared" si="0"/>
        <v/>
      </c>
      <c r="F45" s="295" t="str">
        <f t="shared" si="1"/>
        <v xml:space="preserve"> </v>
      </c>
      <c r="G45" s="222">
        <f t="shared" si="2"/>
        <v>0</v>
      </c>
      <c r="H45" s="217"/>
      <c r="I45" s="215"/>
      <c r="J45" s="295" t="str">
        <f t="shared" si="3"/>
        <v xml:space="preserve"> </v>
      </c>
    </row>
    <row r="46" spans="1:11" s="90" customFormat="1" ht="18" customHeight="1" x14ac:dyDescent="0.2">
      <c r="A46" s="220" t="str">
        <f>IF('CC102 APPLICABLE BDLG FRACTION'!A41=0,"",'CC102 APPLICABLE BDLG FRACTION'!A41)</f>
        <v/>
      </c>
      <c r="B46" s="205"/>
      <c r="C46" s="215"/>
      <c r="D46" s="232" t="str">
        <f>'CC102 APPLICABLE BDLG FRACTION'!J41</f>
        <v/>
      </c>
      <c r="E46" s="222" t="str">
        <f t="shared" si="0"/>
        <v/>
      </c>
      <c r="F46" s="295" t="str">
        <f t="shared" si="1"/>
        <v xml:space="preserve"> </v>
      </c>
      <c r="G46" s="222">
        <f t="shared" si="2"/>
        <v>0</v>
      </c>
      <c r="H46" s="217"/>
      <c r="I46" s="215"/>
      <c r="J46" s="295" t="str">
        <f t="shared" si="3"/>
        <v xml:space="preserve"> </v>
      </c>
    </row>
    <row r="47" spans="1:11" s="90" customFormat="1" ht="18" customHeight="1" x14ac:dyDescent="0.2">
      <c r="A47" s="220" t="str">
        <f>IF('CC102 APPLICABLE BDLG FRACTION'!A42=0,"",'CC102 APPLICABLE BDLG FRACTION'!A42)</f>
        <v/>
      </c>
      <c r="B47" s="205"/>
      <c r="C47" s="215"/>
      <c r="D47" s="232" t="str">
        <f>'CC102 APPLICABLE BDLG FRACTION'!J42</f>
        <v/>
      </c>
      <c r="E47" s="222" t="str">
        <f t="shared" si="0"/>
        <v/>
      </c>
      <c r="F47" s="295" t="str">
        <f t="shared" si="1"/>
        <v xml:space="preserve"> </v>
      </c>
      <c r="G47" s="222">
        <f t="shared" si="2"/>
        <v>0</v>
      </c>
      <c r="H47" s="217"/>
      <c r="I47" s="215"/>
      <c r="J47" s="295" t="str">
        <f t="shared" si="3"/>
        <v xml:space="preserve"> </v>
      </c>
    </row>
    <row r="48" spans="1:11" s="90" customFormat="1" ht="18" customHeight="1" x14ac:dyDescent="0.2">
      <c r="A48" s="220" t="str">
        <f>IF('CC102 APPLICABLE BDLG FRACTION'!A43=0,"",'CC102 APPLICABLE BDLG FRACTION'!A43)</f>
        <v/>
      </c>
      <c r="B48" s="205"/>
      <c r="C48" s="215"/>
      <c r="D48" s="232" t="str">
        <f>'CC102 APPLICABLE BDLG FRACTION'!J43</f>
        <v/>
      </c>
      <c r="E48" s="222" t="str">
        <f t="shared" si="0"/>
        <v/>
      </c>
      <c r="F48" s="295" t="str">
        <f t="shared" si="1"/>
        <v xml:space="preserve"> </v>
      </c>
      <c r="G48" s="222">
        <f t="shared" si="2"/>
        <v>0</v>
      </c>
      <c r="H48" s="217"/>
      <c r="I48" s="215"/>
      <c r="J48" s="295" t="str">
        <f t="shared" si="3"/>
        <v xml:space="preserve"> </v>
      </c>
    </row>
    <row r="49" spans="1:10" ht="18" customHeight="1" x14ac:dyDescent="0.2">
      <c r="A49" s="431" t="s">
        <v>59</v>
      </c>
      <c r="B49" s="433"/>
      <c r="C49" s="223">
        <f>IF(SUM(C15:C48)=0,0, SUM(C15:C48))</f>
        <v>0</v>
      </c>
      <c r="D49" s="234"/>
      <c r="E49" s="223" t="str">
        <f>IF(SUM(E15:E48)=0, " ", SUM(E15:E48))</f>
        <v xml:space="preserve"> </v>
      </c>
      <c r="F49" s="252"/>
      <c r="G49" s="223" t="str">
        <f>IF(SUM(G15:G48)=0, " ", SUM(G15:G48))</f>
        <v xml:space="preserve"> </v>
      </c>
      <c r="H49" s="223">
        <f>ROUND(IF(SUM(H15:H48)=0,0, SUM(H15:H48)),0)</f>
        <v>0</v>
      </c>
      <c r="I49" s="223">
        <f>ROUND(IF(SUM(I15:I48)=0,0,SUM(I15:I48)),0)</f>
        <v>0</v>
      </c>
      <c r="J49" s="226">
        <f>ROUND(IF(SUM(J15:J48)=0,0, SUM(J15:J48)),2)</f>
        <v>0</v>
      </c>
    </row>
    <row r="50" spans="1:10" x14ac:dyDescent="0.2">
      <c r="A50" s="91"/>
    </row>
  </sheetData>
  <sheetProtection algorithmName="SHA-512" hashValue="78YtixfZ+FdJhJLv60zPLVkSE2Ro6qnp0gSvGFB9CiJ7IE+7iZHbh0W2XjxVoCI7qHsQDvCPVMuvAP8PtZ1bLw==" saltValue="q5cNbm/fc2tFjWnwkvq3Jw==" spinCount="100000" sheet="1" objects="1" scenarios="1"/>
  <mergeCells count="11">
    <mergeCell ref="A4:J4"/>
    <mergeCell ref="C6:G6"/>
    <mergeCell ref="A13:B13"/>
    <mergeCell ref="H12:I13"/>
    <mergeCell ref="A1:J1"/>
    <mergeCell ref="A2:J2"/>
    <mergeCell ref="A49:B49"/>
    <mergeCell ref="A6:B6"/>
    <mergeCell ref="A8:B8"/>
    <mergeCell ref="D8:F8"/>
    <mergeCell ref="D10:F10"/>
  </mergeCells>
  <conditionalFormatting sqref="G15:G48">
    <cfRule type="cellIs" dxfId="81" priority="104" operator="equal">
      <formula>0</formula>
    </cfRule>
  </conditionalFormatting>
  <conditionalFormatting sqref="H15">
    <cfRule type="cellIs" dxfId="80" priority="103" operator="greaterThan">
      <formula>$G$15</formula>
    </cfRule>
  </conditionalFormatting>
  <conditionalFormatting sqref="H17">
    <cfRule type="cellIs" dxfId="79" priority="101" operator="greaterThan">
      <formula>$G$17</formula>
    </cfRule>
  </conditionalFormatting>
  <conditionalFormatting sqref="H42">
    <cfRule type="cellIs" dxfId="78" priority="76" operator="greaterThan">
      <formula>$G$42</formula>
    </cfRule>
  </conditionalFormatting>
  <conditionalFormatting sqref="H43">
    <cfRule type="cellIs" dxfId="77" priority="75" operator="greaterThan">
      <formula>$G$43</formula>
    </cfRule>
  </conditionalFormatting>
  <conditionalFormatting sqref="H44">
    <cfRule type="cellIs" dxfId="76" priority="74" operator="greaterThan">
      <formula>$G$44</formula>
    </cfRule>
  </conditionalFormatting>
  <conditionalFormatting sqref="H45">
    <cfRule type="cellIs" dxfId="75" priority="73" operator="greaterThan">
      <formula>$G$45</formula>
    </cfRule>
  </conditionalFormatting>
  <conditionalFormatting sqref="H46">
    <cfRule type="cellIs" dxfId="74" priority="72" operator="greaterThan">
      <formula>$G$46</formula>
    </cfRule>
  </conditionalFormatting>
  <conditionalFormatting sqref="H47">
    <cfRule type="cellIs" dxfId="73" priority="71" operator="greaterThan">
      <formula>$G$47</formula>
    </cfRule>
  </conditionalFormatting>
  <conditionalFormatting sqref="H48">
    <cfRule type="cellIs" dxfId="72" priority="70" operator="greaterThan">
      <formula>$G$48</formula>
    </cfRule>
  </conditionalFormatting>
  <conditionalFormatting sqref="H49">
    <cfRule type="cellIs" dxfId="71" priority="69" operator="greaterThan">
      <formula>$G$8</formula>
    </cfRule>
  </conditionalFormatting>
  <conditionalFormatting sqref="I49">
    <cfRule type="expression" dxfId="70" priority="68">
      <formula>$I$49&gt;$G$8/$C$10</formula>
    </cfRule>
  </conditionalFormatting>
  <conditionalFormatting sqref="H16">
    <cfRule type="cellIs" dxfId="69" priority="64" operator="greaterThan">
      <formula>$G$15</formula>
    </cfRule>
  </conditionalFormatting>
  <conditionalFormatting sqref="H18">
    <cfRule type="cellIs" dxfId="68" priority="63" operator="greaterThan">
      <formula>$G$15</formula>
    </cfRule>
  </conditionalFormatting>
  <conditionalFormatting sqref="H19">
    <cfRule type="cellIs" dxfId="67" priority="62" operator="greaterThan">
      <formula>$G$15</formula>
    </cfRule>
  </conditionalFormatting>
  <conditionalFormatting sqref="H20">
    <cfRule type="cellIs" dxfId="66" priority="61" operator="greaterThan">
      <formula>$G$15</formula>
    </cfRule>
  </conditionalFormatting>
  <conditionalFormatting sqref="H21">
    <cfRule type="cellIs" dxfId="65" priority="60" operator="greaterThan">
      <formula>$G$15</formula>
    </cfRule>
  </conditionalFormatting>
  <conditionalFormatting sqref="H22">
    <cfRule type="cellIs" dxfId="64" priority="59" operator="greaterThan">
      <formula>$G$15</formula>
    </cfRule>
  </conditionalFormatting>
  <conditionalFormatting sqref="H23">
    <cfRule type="cellIs" dxfId="63" priority="58" operator="greaterThan">
      <formula>$G$15</formula>
    </cfRule>
  </conditionalFormatting>
  <conditionalFormatting sqref="H24">
    <cfRule type="cellIs" dxfId="62" priority="57" operator="greaterThan">
      <formula>$G$15</formula>
    </cfRule>
  </conditionalFormatting>
  <conditionalFormatting sqref="H25">
    <cfRule type="cellIs" dxfId="61" priority="56" operator="greaterThan">
      <formula>$G$15</formula>
    </cfRule>
  </conditionalFormatting>
  <conditionalFormatting sqref="H26">
    <cfRule type="cellIs" dxfId="60" priority="55" operator="greaterThan">
      <formula>$G$15</formula>
    </cfRule>
  </conditionalFormatting>
  <conditionalFormatting sqref="H27">
    <cfRule type="cellIs" dxfId="59" priority="54" operator="greaterThan">
      <formula>$G$15</formula>
    </cfRule>
  </conditionalFormatting>
  <conditionalFormatting sqref="H28">
    <cfRule type="cellIs" dxfId="58" priority="53" operator="greaterThan">
      <formula>$G$15</formula>
    </cfRule>
  </conditionalFormatting>
  <conditionalFormatting sqref="H29">
    <cfRule type="cellIs" dxfId="57" priority="52" operator="greaterThan">
      <formula>$G$15</formula>
    </cfRule>
  </conditionalFormatting>
  <conditionalFormatting sqref="H30">
    <cfRule type="cellIs" dxfId="56" priority="51" operator="greaterThan">
      <formula>$G$15</formula>
    </cfRule>
  </conditionalFormatting>
  <conditionalFormatting sqref="H31">
    <cfRule type="cellIs" dxfId="55" priority="50" operator="greaterThan">
      <formula>$G$15</formula>
    </cfRule>
  </conditionalFormatting>
  <conditionalFormatting sqref="H32">
    <cfRule type="cellIs" dxfId="54" priority="49" operator="greaterThan">
      <formula>$G$15</formula>
    </cfRule>
  </conditionalFormatting>
  <conditionalFormatting sqref="H33">
    <cfRule type="cellIs" dxfId="53" priority="48" operator="greaterThan">
      <formula>$G$15</formula>
    </cfRule>
  </conditionalFormatting>
  <conditionalFormatting sqref="H34">
    <cfRule type="cellIs" dxfId="52" priority="47" operator="greaterThan">
      <formula>$G$15</formula>
    </cfRule>
  </conditionalFormatting>
  <conditionalFormatting sqref="H35">
    <cfRule type="cellIs" dxfId="51" priority="46" operator="greaterThan">
      <formula>$G$15</formula>
    </cfRule>
  </conditionalFormatting>
  <conditionalFormatting sqref="H36">
    <cfRule type="cellIs" dxfId="50" priority="45" operator="greaterThan">
      <formula>$G$15</formula>
    </cfRule>
  </conditionalFormatting>
  <conditionalFormatting sqref="H37">
    <cfRule type="cellIs" dxfId="49" priority="44" operator="greaterThan">
      <formula>$G$15</formula>
    </cfRule>
  </conditionalFormatting>
  <conditionalFormatting sqref="H38">
    <cfRule type="cellIs" dxfId="48" priority="43" operator="greaterThan">
      <formula>$G$15</formula>
    </cfRule>
  </conditionalFormatting>
  <conditionalFormatting sqref="H39">
    <cfRule type="cellIs" dxfId="47" priority="42" operator="greaterThan">
      <formula>$G$15</formula>
    </cfRule>
  </conditionalFormatting>
  <conditionalFormatting sqref="H40">
    <cfRule type="cellIs" dxfId="46" priority="41" operator="greaterThan">
      <formula>$G$15</formula>
    </cfRule>
  </conditionalFormatting>
  <conditionalFormatting sqref="H41">
    <cfRule type="cellIs" dxfId="45" priority="39" operator="greaterThan">
      <formula>$G$15</formula>
    </cfRule>
  </conditionalFormatting>
  <conditionalFormatting sqref="I15">
    <cfRule type="cellIs" dxfId="44" priority="38" operator="greaterThan">
      <formula>$E$15</formula>
    </cfRule>
  </conditionalFormatting>
  <conditionalFormatting sqref="I16">
    <cfRule type="cellIs" dxfId="43" priority="37" operator="greaterThan">
      <formula>$E$16</formula>
    </cfRule>
  </conditionalFormatting>
  <conditionalFormatting sqref="I17">
    <cfRule type="cellIs" dxfId="42" priority="36" operator="greaterThan">
      <formula>$E$17</formula>
    </cfRule>
  </conditionalFormatting>
  <conditionalFormatting sqref="I18">
    <cfRule type="cellIs" dxfId="41" priority="35" operator="greaterThan">
      <formula>$E$18</formula>
    </cfRule>
  </conditionalFormatting>
  <conditionalFormatting sqref="I19">
    <cfRule type="cellIs" dxfId="40" priority="34" operator="greaterThan">
      <formula>$E$19</formula>
    </cfRule>
  </conditionalFormatting>
  <conditionalFormatting sqref="I20">
    <cfRule type="cellIs" dxfId="39" priority="33" operator="greaterThan">
      <formula>$E$20</formula>
    </cfRule>
  </conditionalFormatting>
  <conditionalFormatting sqref="I21">
    <cfRule type="cellIs" dxfId="38" priority="32" operator="greaterThan">
      <formula>$E$21</formula>
    </cfRule>
  </conditionalFormatting>
  <conditionalFormatting sqref="I22">
    <cfRule type="cellIs" dxfId="37" priority="31" operator="greaterThan">
      <formula>$E$22</formula>
    </cfRule>
  </conditionalFormatting>
  <conditionalFormatting sqref="I23">
    <cfRule type="cellIs" dxfId="36" priority="30" operator="greaterThan">
      <formula>$E$23</formula>
    </cfRule>
  </conditionalFormatting>
  <conditionalFormatting sqref="I24">
    <cfRule type="cellIs" dxfId="35" priority="29" operator="greaterThan">
      <formula>$E$24</formula>
    </cfRule>
  </conditionalFormatting>
  <conditionalFormatting sqref="I25">
    <cfRule type="cellIs" dxfId="34" priority="28" operator="greaterThan">
      <formula>$E$25</formula>
    </cfRule>
  </conditionalFormatting>
  <conditionalFormatting sqref="I26">
    <cfRule type="cellIs" dxfId="33" priority="27" operator="greaterThan">
      <formula>$E$26</formula>
    </cfRule>
  </conditionalFormatting>
  <conditionalFormatting sqref="I27">
    <cfRule type="cellIs" dxfId="32" priority="26" operator="greaterThan">
      <formula>$E$27</formula>
    </cfRule>
  </conditionalFormatting>
  <conditionalFormatting sqref="I28">
    <cfRule type="cellIs" dxfId="31" priority="25" operator="greaterThan">
      <formula>$E$28</formula>
    </cfRule>
  </conditionalFormatting>
  <conditionalFormatting sqref="I29">
    <cfRule type="cellIs" dxfId="30" priority="24" operator="greaterThan">
      <formula>$E$29</formula>
    </cfRule>
  </conditionalFormatting>
  <conditionalFormatting sqref="I30">
    <cfRule type="cellIs" dxfId="29" priority="23" operator="greaterThan">
      <formula>$E$30</formula>
    </cfRule>
  </conditionalFormatting>
  <conditionalFormatting sqref="I31">
    <cfRule type="cellIs" dxfId="28" priority="22" operator="greaterThan">
      <formula>$E$31</formula>
    </cfRule>
  </conditionalFormatting>
  <conditionalFormatting sqref="I32">
    <cfRule type="cellIs" dxfId="27" priority="21" operator="greaterThan">
      <formula>$E$32</formula>
    </cfRule>
  </conditionalFormatting>
  <conditionalFormatting sqref="I33">
    <cfRule type="cellIs" dxfId="26" priority="20" operator="greaterThan">
      <formula>$E$33</formula>
    </cfRule>
  </conditionalFormatting>
  <conditionalFormatting sqref="I34">
    <cfRule type="cellIs" dxfId="25" priority="19" operator="greaterThan">
      <formula>$E$34</formula>
    </cfRule>
  </conditionalFormatting>
  <conditionalFormatting sqref="I35">
    <cfRule type="cellIs" dxfId="24" priority="17" operator="greaterThan">
      <formula>$E$35</formula>
    </cfRule>
    <cfRule type="cellIs" dxfId="23" priority="18" operator="greaterThan">
      <formula>$E$36</formula>
    </cfRule>
  </conditionalFormatting>
  <conditionalFormatting sqref="I36">
    <cfRule type="cellIs" dxfId="22" priority="16" operator="greaterThan">
      <formula>$E$36</formula>
    </cfRule>
  </conditionalFormatting>
  <conditionalFormatting sqref="I37">
    <cfRule type="cellIs" dxfId="21" priority="15" operator="greaterThan">
      <formula>$E$37</formula>
    </cfRule>
  </conditionalFormatting>
  <conditionalFormatting sqref="I38">
    <cfRule type="cellIs" dxfId="20" priority="14" operator="greaterThan">
      <formula>$E$38</formula>
    </cfRule>
  </conditionalFormatting>
  <conditionalFormatting sqref="I39">
    <cfRule type="cellIs" dxfId="19" priority="13" operator="greaterThan">
      <formula>$E$39</formula>
    </cfRule>
  </conditionalFormatting>
  <conditionalFormatting sqref="I40">
    <cfRule type="cellIs" dxfId="18" priority="12" operator="greaterThan">
      <formula>$E$40</formula>
    </cfRule>
  </conditionalFormatting>
  <conditionalFormatting sqref="I41">
    <cfRule type="cellIs" dxfId="17" priority="11" operator="greaterThan">
      <formula>$E$41</formula>
    </cfRule>
  </conditionalFormatting>
  <conditionalFormatting sqref="I42">
    <cfRule type="cellIs" dxfId="16" priority="10" operator="greaterThan">
      <formula>$E$42</formula>
    </cfRule>
  </conditionalFormatting>
  <conditionalFormatting sqref="I43">
    <cfRule type="cellIs" dxfId="15" priority="9" operator="greaterThan">
      <formula>$E$43</formula>
    </cfRule>
  </conditionalFormatting>
  <conditionalFormatting sqref="I44">
    <cfRule type="cellIs" dxfId="14" priority="8" operator="greaterThan">
      <formula>$E$44</formula>
    </cfRule>
  </conditionalFormatting>
  <conditionalFormatting sqref="I45">
    <cfRule type="cellIs" dxfId="13" priority="7" operator="greaterThan">
      <formula>$E$45</formula>
    </cfRule>
  </conditionalFormatting>
  <conditionalFormatting sqref="I46">
    <cfRule type="cellIs" dxfId="12" priority="6" operator="greaterThan">
      <formula>$E$46</formula>
    </cfRule>
  </conditionalFormatting>
  <conditionalFormatting sqref="I47">
    <cfRule type="cellIs" dxfId="11" priority="5" operator="greaterThan">
      <formula>$E$47</formula>
    </cfRule>
  </conditionalFormatting>
  <conditionalFormatting sqref="I48">
    <cfRule type="cellIs" dxfId="10" priority="4" operator="greaterThan">
      <formula>$E$48</formula>
    </cfRule>
  </conditionalFormatting>
  <conditionalFormatting sqref="J49">
    <cfRule type="cellIs" dxfId="9" priority="1" operator="equal">
      <formula>0</formula>
    </cfRule>
    <cfRule type="cellIs" dxfId="8" priority="2" operator="lessThan">
      <formula>1</formula>
    </cfRule>
    <cfRule type="cellIs" dxfId="7" priority="3" operator="greaterThan">
      <formula>1</formula>
    </cfRule>
  </conditionalFormatting>
  <printOptions horizontalCentered="1"/>
  <pageMargins left="0.25" right="0.25" top="0.5" bottom="0.25" header="0.3" footer="0.15"/>
  <pageSetup scale="89" orientation="portrait" blackAndWhite="1" r:id="rId1"/>
  <legacyDrawing r:id="rId2"/>
  <extLst>
    <ext xmlns:x14="http://schemas.microsoft.com/office/spreadsheetml/2009/9/main" uri="{78C0D931-6437-407d-A8EE-F0AAD7539E65}">
      <x14:conditionalFormattings>
        <x14:conditionalFormatting xmlns:xm="http://schemas.microsoft.com/office/excel/2006/main">
          <x14:cfRule type="cellIs" priority="108" operator="greaterThan" id="{416FFD38-8CDE-418D-876C-69FC24B3EC48}">
            <xm:f>'CC103 CONST ELIGIBLE BASIS'!$G$63</xm:f>
            <x14:dxf>
              <font>
                <color rgb="FF9C0006"/>
              </font>
              <fill>
                <patternFill>
                  <bgColor rgb="FFFFC7CE"/>
                </patternFill>
              </fill>
            </x14:dxf>
          </x14:cfRule>
          <xm:sqref>G10</xm:sqref>
        </x14:conditionalFormatting>
        <x14:conditionalFormatting xmlns:xm="http://schemas.microsoft.com/office/excel/2006/main">
          <x14:cfRule type="cellIs" priority="107" operator="greaterThan" id="{0DF61E85-912C-4DD2-BBC7-D7E32B883821}">
            <xm:f>'CC103 ACQ ELIGIBLE BASIS'!$G$30</xm:f>
            <x14:dxf>
              <font>
                <color rgb="FF9C0006"/>
              </font>
              <fill>
                <patternFill>
                  <bgColor rgb="FFFFC7CE"/>
                </patternFill>
              </fill>
            </x14:dxf>
          </x14:cfRule>
          <xm:sqref>G8</xm:sqref>
        </x14:conditionalFormatting>
        <x14:conditionalFormatting xmlns:xm="http://schemas.microsoft.com/office/excel/2006/main">
          <x14:cfRule type="cellIs" priority="67" operator="greaterThan" id="{55687E31-8E2C-49F4-9570-DA9172A1E791}">
            <xm:f>'CC103 ACQ ELIGIBLE BASIS'!$G$26</xm:f>
            <x14:dxf>
              <font>
                <color rgb="FF9C0006"/>
              </font>
              <fill>
                <patternFill>
                  <bgColor rgb="FFFFC7CE"/>
                </patternFill>
              </fill>
            </x14:dxf>
          </x14:cfRule>
          <xm:sqref>C49</xm:sqref>
        </x14:conditionalFormatting>
      </x14:conditionalFormattings>
    </ex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2"/>
  <sheetViews>
    <sheetView showGridLines="0" view="pageBreakPreview" zoomScaleNormal="100" zoomScaleSheetLayoutView="100" workbookViewId="0">
      <selection activeCell="K9" sqref="K9:L9"/>
    </sheetView>
  </sheetViews>
  <sheetFormatPr defaultColWidth="9.140625" defaultRowHeight="18" customHeight="1" x14ac:dyDescent="0.2"/>
  <cols>
    <col min="1" max="1" width="5.28515625" style="2" customWidth="1"/>
    <col min="2" max="6" width="10.28515625" style="2" customWidth="1"/>
    <col min="7" max="7" width="1.7109375" style="2" customWidth="1"/>
    <col min="8" max="8" width="7.7109375" style="2" customWidth="1"/>
    <col min="9" max="10" width="1.7109375" style="2" customWidth="1"/>
    <col min="11" max="16384" width="9.140625" style="2"/>
  </cols>
  <sheetData>
    <row r="1" spans="1:12" ht="12" customHeight="1" x14ac:dyDescent="0.2">
      <c r="A1" s="392" t="str">
        <f>'CC100 MORTGAGE ACTUAL COST'!A1:L1</f>
        <v>Updated 12/2021</v>
      </c>
      <c r="B1" s="392"/>
      <c r="C1" s="392"/>
      <c r="D1" s="392"/>
      <c r="E1" s="392"/>
      <c r="F1" s="392"/>
      <c r="G1" s="392"/>
      <c r="H1" s="392"/>
      <c r="I1" s="392"/>
      <c r="J1" s="392"/>
      <c r="K1" s="392"/>
      <c r="L1" s="392"/>
    </row>
    <row r="2" spans="1:12" ht="18" customHeight="1" x14ac:dyDescent="0.2">
      <c r="A2" s="425" t="s">
        <v>5</v>
      </c>
      <c r="B2" s="425"/>
      <c r="C2" s="425"/>
      <c r="D2" s="425"/>
      <c r="E2" s="425"/>
      <c r="F2" s="425"/>
      <c r="G2" s="425"/>
      <c r="H2" s="425"/>
      <c r="I2" s="425"/>
      <c r="J2" s="425"/>
      <c r="K2" s="425"/>
      <c r="L2" s="425"/>
    </row>
    <row r="3" spans="1:12" ht="4.5" customHeight="1" x14ac:dyDescent="0.2">
      <c r="A3" s="235"/>
      <c r="B3" s="235"/>
      <c r="C3" s="235"/>
      <c r="D3" s="235"/>
      <c r="E3" s="235"/>
      <c r="F3" s="235"/>
      <c r="G3" s="235"/>
      <c r="H3" s="235"/>
      <c r="I3" s="235"/>
      <c r="J3" s="235"/>
      <c r="K3" s="235"/>
      <c r="L3" s="235"/>
    </row>
    <row r="4" spans="1:12" s="21" customFormat="1" ht="18" customHeight="1" x14ac:dyDescent="0.2">
      <c r="A4" s="426" t="s">
        <v>145</v>
      </c>
      <c r="B4" s="425"/>
      <c r="C4" s="425"/>
      <c r="D4" s="425"/>
      <c r="E4" s="425"/>
      <c r="F4" s="425"/>
      <c r="G4" s="425"/>
      <c r="H4" s="425"/>
      <c r="I4" s="425"/>
      <c r="J4" s="425"/>
      <c r="K4" s="425"/>
      <c r="L4" s="425"/>
    </row>
    <row r="5" spans="1:12" s="21" customFormat="1" ht="7.5" customHeight="1" x14ac:dyDescent="0.2">
      <c r="A5" s="148"/>
      <c r="B5" s="148"/>
      <c r="C5" s="148"/>
      <c r="D5" s="148"/>
      <c r="E5" s="148"/>
      <c r="F5" s="148"/>
      <c r="G5" s="148"/>
      <c r="H5" s="148"/>
      <c r="I5" s="148"/>
      <c r="J5" s="148"/>
      <c r="K5" s="148"/>
      <c r="L5" s="148"/>
    </row>
    <row r="6" spans="1:12" s="21" customFormat="1" ht="18" customHeight="1" x14ac:dyDescent="0.2">
      <c r="A6" s="150" t="s">
        <v>237</v>
      </c>
      <c r="B6" s="150"/>
      <c r="C6" s="150"/>
      <c r="D6" s="430" t="str">
        <f>IF('CC100 MORTGAGE ACTUAL COST'!G8=0, " ", 'CC100 MORTGAGE ACTUAL COST'!G8)</f>
        <v xml:space="preserve"> </v>
      </c>
      <c r="E6" s="430"/>
      <c r="F6" s="430"/>
      <c r="G6" s="430"/>
      <c r="H6" s="430"/>
      <c r="I6" s="430"/>
      <c r="J6" s="430"/>
      <c r="K6" s="430"/>
      <c r="L6" s="430"/>
    </row>
    <row r="7" spans="1:12" ht="15" customHeight="1" x14ac:dyDescent="0.2">
      <c r="A7" s="236"/>
      <c r="B7" s="236"/>
      <c r="C7" s="236"/>
      <c r="D7" s="236"/>
      <c r="E7" s="236"/>
      <c r="F7" s="236"/>
      <c r="G7" s="236"/>
      <c r="H7" s="236"/>
      <c r="I7" s="236"/>
      <c r="J7" s="236"/>
      <c r="K7" s="236"/>
      <c r="L7" s="236"/>
    </row>
    <row r="8" spans="1:12" ht="18" customHeight="1" x14ac:dyDescent="0.2">
      <c r="A8" s="237" t="s">
        <v>138</v>
      </c>
      <c r="B8" s="236"/>
      <c r="C8" s="236"/>
      <c r="D8" s="236"/>
      <c r="E8" s="236"/>
      <c r="F8" s="236"/>
      <c r="G8" s="236"/>
      <c r="H8" s="236"/>
      <c r="I8" s="236"/>
      <c r="J8" s="236"/>
      <c r="K8" s="238"/>
      <c r="L8" s="238"/>
    </row>
    <row r="9" spans="1:12" ht="18" customHeight="1" x14ac:dyDescent="0.2">
      <c r="A9" s="239" t="s">
        <v>133</v>
      </c>
      <c r="B9" s="236" t="s">
        <v>139</v>
      </c>
      <c r="C9" s="236"/>
      <c r="D9" s="236"/>
      <c r="E9" s="236"/>
      <c r="F9" s="236"/>
      <c r="G9" s="236"/>
      <c r="H9" s="236"/>
      <c r="I9" s="236"/>
      <c r="J9" s="236"/>
      <c r="K9" s="576"/>
      <c r="L9" s="576"/>
    </row>
    <row r="10" spans="1:12" ht="7.5" customHeight="1" x14ac:dyDescent="0.2">
      <c r="A10" s="150"/>
      <c r="B10" s="236"/>
      <c r="C10" s="236"/>
      <c r="D10" s="236"/>
      <c r="E10" s="236"/>
      <c r="F10" s="236"/>
      <c r="G10" s="236"/>
      <c r="H10" s="236"/>
      <c r="I10" s="236"/>
      <c r="J10" s="236"/>
      <c r="K10" s="238"/>
      <c r="L10" s="238"/>
    </row>
    <row r="11" spans="1:12" ht="18" customHeight="1" x14ac:dyDescent="0.2">
      <c r="A11" s="239" t="s">
        <v>134</v>
      </c>
      <c r="B11" s="236" t="s">
        <v>140</v>
      </c>
      <c r="C11" s="236"/>
      <c r="D11" s="236"/>
      <c r="E11" s="236"/>
      <c r="F11" s="236"/>
      <c r="G11" s="236"/>
      <c r="H11" s="236"/>
      <c r="I11" s="236"/>
      <c r="J11" s="236"/>
      <c r="K11" s="564"/>
      <c r="L11" s="564"/>
    </row>
    <row r="12" spans="1:12" ht="7.5" customHeight="1" x14ac:dyDescent="0.2">
      <c r="A12" s="150"/>
      <c r="B12" s="236"/>
      <c r="C12" s="236"/>
      <c r="D12" s="236"/>
      <c r="E12" s="236"/>
      <c r="F12" s="236"/>
      <c r="G12" s="236"/>
      <c r="H12" s="236"/>
      <c r="I12" s="236"/>
      <c r="J12" s="236"/>
      <c r="K12" s="238"/>
      <c r="L12" s="238"/>
    </row>
    <row r="13" spans="1:12" ht="18" customHeight="1" x14ac:dyDescent="0.2">
      <c r="A13" s="239" t="s">
        <v>135</v>
      </c>
      <c r="B13" s="236" t="s">
        <v>142</v>
      </c>
      <c r="C13" s="236"/>
      <c r="D13" s="236"/>
      <c r="E13" s="236"/>
      <c r="F13" s="236"/>
      <c r="G13" s="236"/>
      <c r="H13" s="236"/>
      <c r="I13" s="236"/>
      <c r="J13" s="236"/>
      <c r="K13" s="565"/>
      <c r="L13" s="565"/>
    </row>
    <row r="14" spans="1:12" ht="7.5" customHeight="1" x14ac:dyDescent="0.2">
      <c r="A14" s="150"/>
      <c r="B14" s="236"/>
      <c r="C14" s="236"/>
      <c r="D14" s="236"/>
      <c r="E14" s="236"/>
      <c r="F14" s="236"/>
      <c r="G14" s="236"/>
      <c r="H14" s="236"/>
      <c r="I14" s="236"/>
      <c r="J14" s="236"/>
      <c r="K14" s="238"/>
      <c r="L14" s="238"/>
    </row>
    <row r="15" spans="1:12" ht="18" customHeight="1" x14ac:dyDescent="0.2">
      <c r="A15" s="239" t="s">
        <v>136</v>
      </c>
      <c r="B15" s="236" t="s">
        <v>143</v>
      </c>
      <c r="C15" s="236"/>
      <c r="D15" s="236"/>
      <c r="E15" s="236"/>
      <c r="F15" s="236"/>
      <c r="G15" s="236"/>
      <c r="H15" s="236"/>
      <c r="I15" s="236"/>
      <c r="J15" s="236"/>
      <c r="K15" s="565">
        <v>0</v>
      </c>
      <c r="L15" s="565"/>
    </row>
    <row r="16" spans="1:12" ht="7.5" customHeight="1" x14ac:dyDescent="0.2">
      <c r="A16" s="150"/>
      <c r="B16" s="236"/>
      <c r="C16" s="236"/>
      <c r="D16" s="236"/>
      <c r="E16" s="236"/>
      <c r="F16" s="236"/>
      <c r="G16" s="236"/>
      <c r="H16" s="236"/>
      <c r="I16" s="236"/>
      <c r="J16" s="236"/>
      <c r="K16" s="238"/>
      <c r="L16" s="238"/>
    </row>
    <row r="17" spans="1:12" ht="18" customHeight="1" x14ac:dyDescent="0.2">
      <c r="A17" s="239" t="s">
        <v>137</v>
      </c>
      <c r="B17" s="236" t="s">
        <v>144</v>
      </c>
      <c r="C17" s="236"/>
      <c r="D17" s="236"/>
      <c r="E17" s="236"/>
      <c r="F17" s="236"/>
      <c r="G17" s="236"/>
      <c r="H17" s="236"/>
      <c r="I17" s="236"/>
      <c r="J17" s="236"/>
      <c r="K17" s="561">
        <f>K13+K15</f>
        <v>0</v>
      </c>
      <c r="L17" s="561"/>
    </row>
    <row r="18" spans="1:12" ht="7.5" customHeight="1" x14ac:dyDescent="0.2">
      <c r="A18" s="150"/>
      <c r="B18" s="236"/>
      <c r="C18" s="236"/>
      <c r="D18" s="236"/>
      <c r="E18" s="236"/>
      <c r="F18" s="236"/>
      <c r="G18" s="236"/>
      <c r="H18" s="236"/>
      <c r="I18" s="236"/>
      <c r="J18" s="236"/>
      <c r="K18" s="238"/>
      <c r="L18" s="238"/>
    </row>
    <row r="19" spans="1:12" ht="18" customHeight="1" x14ac:dyDescent="0.2">
      <c r="A19" s="239" t="s">
        <v>141</v>
      </c>
      <c r="B19" s="236" t="s">
        <v>157</v>
      </c>
      <c r="C19" s="236"/>
      <c r="D19" s="236"/>
      <c r="E19" s="236"/>
      <c r="F19" s="236"/>
      <c r="G19" s="236"/>
      <c r="H19" s="236"/>
      <c r="I19" s="236"/>
      <c r="J19" s="236"/>
      <c r="K19" s="561">
        <f>IFERROR(K13/K9,0)</f>
        <v>0</v>
      </c>
      <c r="L19" s="561"/>
    </row>
    <row r="20" spans="1:12" ht="15" customHeight="1" x14ac:dyDescent="0.2">
      <c r="A20" s="236"/>
      <c r="B20" s="236"/>
      <c r="C20" s="236"/>
      <c r="D20" s="236"/>
      <c r="E20" s="236"/>
      <c r="F20" s="236"/>
      <c r="G20" s="236"/>
      <c r="H20" s="236"/>
      <c r="I20" s="236"/>
      <c r="J20" s="236"/>
      <c r="K20" s="236"/>
      <c r="L20" s="236"/>
    </row>
    <row r="21" spans="1:12" ht="18" customHeight="1" x14ac:dyDescent="0.2">
      <c r="A21" s="237" t="s">
        <v>146</v>
      </c>
      <c r="B21" s="236"/>
      <c r="C21" s="236"/>
      <c r="D21" s="236"/>
      <c r="E21" s="236"/>
      <c r="F21" s="236"/>
      <c r="G21" s="575" t="s">
        <v>149</v>
      </c>
      <c r="H21" s="575"/>
      <c r="I21" s="575"/>
      <c r="J21" s="575"/>
      <c r="K21" s="562" t="s">
        <v>150</v>
      </c>
      <c r="L21" s="562"/>
    </row>
    <row r="22" spans="1:12" ht="18" customHeight="1" x14ac:dyDescent="0.2">
      <c r="A22" s="239" t="s">
        <v>133</v>
      </c>
      <c r="B22" s="236" t="s">
        <v>147</v>
      </c>
      <c r="C22" s="236"/>
      <c r="D22" s="236"/>
      <c r="E22" s="236"/>
      <c r="F22" s="236"/>
      <c r="G22" s="236"/>
      <c r="H22" s="563"/>
      <c r="I22" s="563"/>
      <c r="J22" s="236"/>
      <c r="K22" s="560"/>
      <c r="L22" s="560"/>
    </row>
    <row r="23" spans="1:12" ht="18" customHeight="1" x14ac:dyDescent="0.2">
      <c r="A23" s="150"/>
      <c r="B23" s="236" t="s">
        <v>154</v>
      </c>
      <c r="C23" s="236"/>
      <c r="D23" s="236"/>
      <c r="E23" s="236"/>
      <c r="F23" s="236"/>
      <c r="G23" s="236"/>
      <c r="H23" s="573"/>
      <c r="I23" s="573"/>
      <c r="J23" s="236"/>
      <c r="K23" s="569"/>
      <c r="L23" s="569"/>
    </row>
    <row r="24" spans="1:12" ht="18" customHeight="1" x14ac:dyDescent="0.2">
      <c r="A24" s="150"/>
      <c r="B24" s="236" t="s">
        <v>155</v>
      </c>
      <c r="C24" s="236"/>
      <c r="D24" s="236"/>
      <c r="E24" s="236"/>
      <c r="F24" s="236"/>
      <c r="G24" s="236"/>
      <c r="H24" s="573"/>
      <c r="I24" s="573"/>
      <c r="J24" s="240"/>
      <c r="K24" s="569"/>
      <c r="L24" s="569"/>
    </row>
    <row r="25" spans="1:12" ht="18" customHeight="1" x14ac:dyDescent="0.2">
      <c r="A25" s="150"/>
      <c r="B25" s="236" t="s">
        <v>156</v>
      </c>
      <c r="C25" s="236"/>
      <c r="D25" s="236"/>
      <c r="E25" s="236"/>
      <c r="F25" s="236"/>
      <c r="G25" s="236"/>
      <c r="H25" s="574">
        <f>H23+H24</f>
        <v>0</v>
      </c>
      <c r="I25" s="574"/>
      <c r="J25" s="240"/>
      <c r="K25" s="568">
        <f>K23+K24</f>
        <v>0</v>
      </c>
      <c r="L25" s="568"/>
    </row>
    <row r="26" spans="1:12" ht="7.5" customHeight="1" x14ac:dyDescent="0.2">
      <c r="A26" s="150"/>
      <c r="B26" s="236"/>
      <c r="C26" s="236"/>
      <c r="D26" s="236"/>
      <c r="E26" s="236"/>
      <c r="F26" s="236"/>
      <c r="G26" s="236"/>
      <c r="H26" s="236"/>
      <c r="I26" s="236"/>
      <c r="J26" s="236"/>
      <c r="K26" s="236"/>
      <c r="L26" s="236"/>
    </row>
    <row r="27" spans="1:12" ht="18" customHeight="1" x14ac:dyDescent="0.2">
      <c r="A27" s="239" t="s">
        <v>134</v>
      </c>
      <c r="B27" s="236" t="s">
        <v>151</v>
      </c>
      <c r="C27" s="236"/>
      <c r="D27" s="236"/>
      <c r="E27" s="236"/>
      <c r="F27" s="236"/>
      <c r="G27" s="236"/>
      <c r="H27" s="563"/>
      <c r="I27" s="563"/>
      <c r="J27" s="236"/>
      <c r="K27" s="569">
        <v>0</v>
      </c>
      <c r="L27" s="569"/>
    </row>
    <row r="28" spans="1:12" ht="7.5" customHeight="1" x14ac:dyDescent="0.2">
      <c r="A28" s="150"/>
      <c r="B28" s="236"/>
      <c r="C28" s="236"/>
      <c r="D28" s="236"/>
      <c r="E28" s="236"/>
      <c r="F28" s="236"/>
      <c r="G28" s="236"/>
      <c r="H28" s="236"/>
      <c r="I28" s="236"/>
      <c r="J28" s="236"/>
      <c r="K28" s="236"/>
      <c r="L28" s="236"/>
    </row>
    <row r="29" spans="1:12" ht="18" customHeight="1" x14ac:dyDescent="0.2">
      <c r="A29" s="239" t="s">
        <v>135</v>
      </c>
      <c r="B29" s="236" t="s">
        <v>160</v>
      </c>
      <c r="C29" s="236"/>
      <c r="D29" s="236"/>
      <c r="E29" s="236"/>
      <c r="F29" s="236"/>
      <c r="G29" s="236"/>
      <c r="H29" s="572">
        <f>H27+H22</f>
        <v>0</v>
      </c>
      <c r="I29" s="572"/>
      <c r="J29" s="236"/>
      <c r="K29" s="568">
        <f>K25+K27</f>
        <v>0</v>
      </c>
      <c r="L29" s="568"/>
    </row>
    <row r="30" spans="1:12" ht="7.5" customHeight="1" x14ac:dyDescent="0.2">
      <c r="A30" s="150"/>
      <c r="B30" s="236"/>
      <c r="C30" s="236"/>
      <c r="D30" s="236"/>
      <c r="E30" s="236"/>
      <c r="F30" s="236"/>
      <c r="G30" s="236"/>
      <c r="H30" s="236"/>
      <c r="I30" s="236"/>
      <c r="J30" s="236"/>
      <c r="K30" s="236"/>
      <c r="L30" s="236"/>
    </row>
    <row r="31" spans="1:12" ht="18" customHeight="1" x14ac:dyDescent="0.2">
      <c r="A31" s="239" t="s">
        <v>136</v>
      </c>
      <c r="B31" s="236" t="s">
        <v>152</v>
      </c>
      <c r="C31" s="236"/>
      <c r="D31" s="236"/>
      <c r="E31" s="236"/>
      <c r="F31" s="236"/>
      <c r="G31" s="236"/>
      <c r="H31" s="563"/>
      <c r="I31" s="563"/>
      <c r="J31" s="236"/>
      <c r="K31" s="569">
        <v>0</v>
      </c>
      <c r="L31" s="569"/>
    </row>
    <row r="32" spans="1:12" ht="7.5" customHeight="1" x14ac:dyDescent="0.2">
      <c r="A32" s="150"/>
      <c r="B32" s="236"/>
      <c r="C32" s="236"/>
      <c r="D32" s="236"/>
      <c r="E32" s="236"/>
      <c r="F32" s="236"/>
      <c r="G32" s="236"/>
      <c r="H32" s="236"/>
      <c r="I32" s="236"/>
      <c r="J32" s="236"/>
      <c r="K32" s="236"/>
      <c r="L32" s="236"/>
    </row>
    <row r="33" spans="1:12" ht="18" customHeight="1" x14ac:dyDescent="0.2">
      <c r="A33" s="239" t="s">
        <v>137</v>
      </c>
      <c r="B33" s="236" t="s">
        <v>161</v>
      </c>
      <c r="C33" s="236"/>
      <c r="D33" s="236"/>
      <c r="E33" s="236"/>
      <c r="F33" s="236"/>
      <c r="G33" s="236"/>
      <c r="H33" s="563"/>
      <c r="I33" s="563"/>
      <c r="J33" s="236"/>
      <c r="K33" s="568">
        <f>K29+K31</f>
        <v>0</v>
      </c>
      <c r="L33" s="568"/>
    </row>
    <row r="34" spans="1:12" ht="15" customHeight="1" x14ac:dyDescent="0.2">
      <c r="A34" s="239"/>
      <c r="B34" s="236"/>
      <c r="C34" s="236"/>
      <c r="D34" s="236"/>
      <c r="E34" s="236"/>
      <c r="F34" s="236"/>
      <c r="G34" s="236"/>
      <c r="H34" s="236"/>
      <c r="I34" s="236"/>
      <c r="J34" s="236"/>
      <c r="K34" s="241"/>
      <c r="L34" s="241"/>
    </row>
    <row r="35" spans="1:12" ht="18" customHeight="1" x14ac:dyDescent="0.2">
      <c r="A35" s="237" t="s">
        <v>238</v>
      </c>
      <c r="B35" s="236"/>
      <c r="C35" s="236"/>
      <c r="D35" s="236"/>
      <c r="E35" s="236"/>
      <c r="F35" s="236"/>
      <c r="G35" s="236"/>
      <c r="H35" s="236"/>
      <c r="I35" s="236"/>
      <c r="J35" s="236"/>
      <c r="K35" s="567"/>
      <c r="L35" s="567"/>
    </row>
    <row r="36" spans="1:12" ht="9" customHeight="1" x14ac:dyDescent="0.2">
      <c r="A36" s="150"/>
      <c r="B36" s="236"/>
      <c r="C36" s="236"/>
      <c r="D36" s="236"/>
      <c r="E36" s="236"/>
      <c r="F36" s="236"/>
      <c r="G36" s="236"/>
      <c r="H36" s="236"/>
      <c r="I36" s="236"/>
      <c r="J36" s="236"/>
      <c r="K36" s="236"/>
      <c r="L36" s="236"/>
    </row>
    <row r="37" spans="1:12" ht="18" customHeight="1" x14ac:dyDescent="0.2">
      <c r="A37" s="239" t="s">
        <v>133</v>
      </c>
      <c r="B37" s="236" t="s">
        <v>153</v>
      </c>
      <c r="C37" s="236"/>
      <c r="D37" s="236"/>
      <c r="E37" s="236"/>
      <c r="F37" s="236"/>
      <c r="G37" s="236"/>
      <c r="H37" s="236"/>
      <c r="I37" s="236"/>
      <c r="J37" s="236"/>
      <c r="K37" s="570"/>
      <c r="L37" s="570"/>
    </row>
    <row r="38" spans="1:12" ht="7.5" customHeight="1" x14ac:dyDescent="0.2">
      <c r="A38" s="236"/>
      <c r="B38" s="236"/>
      <c r="C38" s="236"/>
      <c r="D38" s="236"/>
      <c r="E38" s="236"/>
      <c r="F38" s="236"/>
      <c r="G38" s="236"/>
      <c r="H38" s="236"/>
      <c r="I38" s="236"/>
      <c r="J38" s="236"/>
      <c r="K38" s="236"/>
      <c r="L38" s="236"/>
    </row>
    <row r="39" spans="1:12" ht="18" customHeight="1" x14ac:dyDescent="0.2">
      <c r="A39" s="239" t="s">
        <v>134</v>
      </c>
      <c r="B39" s="236" t="s">
        <v>158</v>
      </c>
      <c r="C39" s="236"/>
      <c r="D39" s="236"/>
      <c r="E39" s="236"/>
      <c r="F39" s="236"/>
      <c r="G39" s="236"/>
      <c r="H39" s="236"/>
      <c r="I39" s="236"/>
      <c r="J39" s="236"/>
      <c r="K39" s="571">
        <f>IFERROR(K37/K29,0)</f>
        <v>0</v>
      </c>
      <c r="L39" s="571"/>
    </row>
    <row r="40" spans="1:12" ht="7.5" customHeight="1" x14ac:dyDescent="0.2">
      <c r="A40" s="236"/>
      <c r="B40" s="236"/>
      <c r="C40" s="236"/>
      <c r="D40" s="236"/>
      <c r="E40" s="236"/>
      <c r="F40" s="236"/>
      <c r="G40" s="236"/>
      <c r="H40" s="236"/>
      <c r="I40" s="236"/>
      <c r="J40" s="236"/>
      <c r="K40" s="236"/>
      <c r="L40" s="236"/>
    </row>
    <row r="41" spans="1:12" ht="18" customHeight="1" x14ac:dyDescent="0.2">
      <c r="A41" s="239" t="s">
        <v>135</v>
      </c>
      <c r="B41" s="236" t="s">
        <v>159</v>
      </c>
      <c r="C41" s="236"/>
      <c r="D41" s="236"/>
      <c r="E41" s="236"/>
      <c r="F41" s="236"/>
      <c r="G41" s="236"/>
      <c r="H41" s="236"/>
      <c r="I41" s="236"/>
      <c r="J41" s="236"/>
      <c r="K41" s="566">
        <f>IFERROR(K37/H25,0)</f>
        <v>0</v>
      </c>
      <c r="L41" s="566"/>
    </row>
    <row r="42" spans="1:12" ht="7.5" customHeight="1" x14ac:dyDescent="0.2">
      <c r="A42" s="236"/>
      <c r="B42" s="236"/>
      <c r="C42" s="236"/>
      <c r="D42" s="236"/>
      <c r="E42" s="236"/>
      <c r="F42" s="236"/>
      <c r="G42" s="236"/>
      <c r="H42" s="236"/>
      <c r="I42" s="236"/>
      <c r="J42" s="236"/>
      <c r="K42" s="236"/>
      <c r="L42" s="236"/>
    </row>
  </sheetData>
  <sheetProtection password="DE49" sheet="1" objects="1" scenarios="1"/>
  <mergeCells count="32">
    <mergeCell ref="A1:L1"/>
    <mergeCell ref="H29:I29"/>
    <mergeCell ref="H31:I31"/>
    <mergeCell ref="H33:I33"/>
    <mergeCell ref="A2:L2"/>
    <mergeCell ref="H23:I23"/>
    <mergeCell ref="H24:I24"/>
    <mergeCell ref="H25:I25"/>
    <mergeCell ref="G21:J21"/>
    <mergeCell ref="H27:I27"/>
    <mergeCell ref="K27:L27"/>
    <mergeCell ref="K23:L23"/>
    <mergeCell ref="K24:L24"/>
    <mergeCell ref="K25:L25"/>
    <mergeCell ref="A4:L4"/>
    <mergeCell ref="K9:L9"/>
    <mergeCell ref="K41:L41"/>
    <mergeCell ref="K35:L35"/>
    <mergeCell ref="K29:L29"/>
    <mergeCell ref="K31:L31"/>
    <mergeCell ref="K33:L33"/>
    <mergeCell ref="K37:L37"/>
    <mergeCell ref="K39:L39"/>
    <mergeCell ref="D6:L6"/>
    <mergeCell ref="K22:L22"/>
    <mergeCell ref="K17:L17"/>
    <mergeCell ref="K19:L19"/>
    <mergeCell ref="K21:L21"/>
    <mergeCell ref="H22:I22"/>
    <mergeCell ref="K11:L11"/>
    <mergeCell ref="K13:L13"/>
    <mergeCell ref="K15:L15"/>
  </mergeCells>
  <printOptions horizontalCentered="1"/>
  <pageMargins left="0.5" right="0.5" top="0.75" bottom="0.75" header="0.3" footer="0.3"/>
  <pageSetup orientation="portrait" blackAndWhite="1" r:id="rId1"/>
  <legacy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34"/>
  <sheetViews>
    <sheetView showGridLines="0" view="pageBreakPreview" zoomScaleNormal="100" zoomScaleSheetLayoutView="100" workbookViewId="0">
      <selection activeCell="E10" sqref="E10"/>
    </sheetView>
  </sheetViews>
  <sheetFormatPr defaultColWidth="9.140625" defaultRowHeight="12" customHeight="1" x14ac:dyDescent="0.2"/>
  <cols>
    <col min="1" max="1" width="4.7109375" style="16" customWidth="1"/>
    <col min="2" max="2" width="10.140625" style="16" customWidth="1"/>
    <col min="3" max="3" width="13.140625" style="16" customWidth="1"/>
    <col min="4" max="4" width="10.140625" style="16" customWidth="1"/>
    <col min="5" max="5" width="3.7109375" style="16" customWidth="1"/>
    <col min="6" max="6" width="10.140625" style="16" customWidth="1"/>
    <col min="7" max="7" width="3.7109375" style="16" customWidth="1"/>
    <col min="8" max="8" width="10.140625" style="16" customWidth="1"/>
    <col min="9" max="9" width="7.42578125" style="16" customWidth="1"/>
    <col min="10" max="10" width="2.28515625" style="16" customWidth="1"/>
    <col min="11" max="11" width="3.7109375" style="16" customWidth="1"/>
    <col min="12" max="12" width="11.7109375" style="16" customWidth="1"/>
    <col min="13" max="14" width="3.7109375" style="16" customWidth="1"/>
    <col min="15" max="16384" width="9.140625" style="16"/>
  </cols>
  <sheetData>
    <row r="1" spans="1:14" ht="12" customHeight="1" x14ac:dyDescent="0.2">
      <c r="A1" s="392" t="str">
        <f>'CC100 MORTGAGE ACTUAL COST'!A1</f>
        <v>Updated 12/2021</v>
      </c>
      <c r="B1" s="392"/>
      <c r="C1" s="392"/>
      <c r="D1" s="392"/>
      <c r="E1" s="392"/>
      <c r="F1" s="392"/>
      <c r="G1" s="392"/>
      <c r="H1" s="392"/>
      <c r="I1" s="392"/>
      <c r="J1" s="392"/>
      <c r="K1" s="392"/>
      <c r="L1" s="392"/>
      <c r="M1" s="392"/>
      <c r="N1" s="392"/>
    </row>
    <row r="2" spans="1:14" ht="18" customHeight="1" x14ac:dyDescent="0.2">
      <c r="A2" s="582" t="s">
        <v>5</v>
      </c>
      <c r="B2" s="582"/>
      <c r="C2" s="582"/>
      <c r="D2" s="582"/>
      <c r="E2" s="582"/>
      <c r="F2" s="582"/>
      <c r="G2" s="582"/>
      <c r="H2" s="582"/>
      <c r="I2" s="582"/>
      <c r="J2" s="582"/>
      <c r="K2" s="582"/>
      <c r="L2" s="582"/>
      <c r="M2" s="582"/>
      <c r="N2" s="582"/>
    </row>
    <row r="3" spans="1:14" ht="4.5" customHeight="1" x14ac:dyDescent="0.2">
      <c r="A3" s="244"/>
      <c r="B3" s="244"/>
      <c r="C3" s="244"/>
      <c r="D3" s="244"/>
      <c r="E3" s="244"/>
      <c r="F3" s="244"/>
      <c r="G3" s="244"/>
      <c r="H3" s="244"/>
      <c r="I3" s="244"/>
      <c r="J3" s="244"/>
      <c r="K3" s="244"/>
      <c r="L3" s="244"/>
      <c r="M3" s="244"/>
      <c r="N3" s="244"/>
    </row>
    <row r="4" spans="1:14" s="22" customFormat="1" ht="18" customHeight="1" x14ac:dyDescent="0.2">
      <c r="A4" s="479" t="s">
        <v>334</v>
      </c>
      <c r="B4" s="582"/>
      <c r="C4" s="582"/>
      <c r="D4" s="582"/>
      <c r="E4" s="582"/>
      <c r="F4" s="582"/>
      <c r="G4" s="582"/>
      <c r="H4" s="582"/>
      <c r="I4" s="582"/>
      <c r="J4" s="582"/>
      <c r="K4" s="582"/>
      <c r="L4" s="582"/>
      <c r="M4" s="582"/>
      <c r="N4" s="582"/>
    </row>
    <row r="5" spans="1:14" s="22" customFormat="1" ht="7.5" customHeight="1" x14ac:dyDescent="0.2">
      <c r="A5" s="245"/>
      <c r="B5" s="245"/>
      <c r="C5" s="245"/>
      <c r="D5" s="245"/>
      <c r="E5" s="245"/>
      <c r="F5" s="245"/>
      <c r="G5" s="245"/>
      <c r="H5" s="245"/>
      <c r="I5" s="245"/>
      <c r="J5" s="245"/>
      <c r="K5" s="245"/>
      <c r="L5" s="245"/>
      <c r="M5" s="245"/>
      <c r="N5" s="245"/>
    </row>
    <row r="6" spans="1:14" s="24" customFormat="1" ht="18" customHeight="1" x14ac:dyDescent="0.2">
      <c r="A6" s="473" t="s">
        <v>235</v>
      </c>
      <c r="B6" s="473"/>
      <c r="C6" s="473"/>
      <c r="D6" s="430" t="str">
        <f>IF('CC100 MORTGAGE ACTUAL COST'!G8=0, " ", 'CC100 MORTGAGE ACTUAL COST'!G8)</f>
        <v xml:space="preserve"> </v>
      </c>
      <c r="E6" s="430"/>
      <c r="F6" s="430"/>
      <c r="G6" s="430"/>
      <c r="H6" s="430"/>
      <c r="I6" s="430"/>
      <c r="J6" s="430"/>
      <c r="K6" s="430"/>
      <c r="L6" s="430"/>
      <c r="M6" s="430"/>
      <c r="N6" s="430"/>
    </row>
    <row r="7" spans="1:14" ht="10.35" customHeight="1" x14ac:dyDescent="0.2">
      <c r="A7" s="120"/>
      <c r="B7" s="120"/>
      <c r="C7" s="120"/>
      <c r="D7" s="120"/>
      <c r="E7" s="120"/>
      <c r="F7" s="120"/>
      <c r="G7" s="120"/>
      <c r="H7" s="120"/>
      <c r="I7" s="120"/>
      <c r="J7" s="319"/>
      <c r="K7" s="120"/>
      <c r="L7" s="319"/>
      <c r="M7" s="319"/>
      <c r="N7" s="319"/>
    </row>
    <row r="8" spans="1:14" ht="48" customHeight="1" x14ac:dyDescent="0.2">
      <c r="A8" s="578" t="s">
        <v>125</v>
      </c>
      <c r="B8" s="578"/>
      <c r="C8" s="578"/>
      <c r="D8" s="578"/>
      <c r="E8" s="578"/>
      <c r="F8" s="578"/>
      <c r="G8" s="578"/>
      <c r="H8" s="578"/>
      <c r="I8" s="578"/>
      <c r="J8" s="578"/>
      <c r="K8" s="578"/>
      <c r="L8" s="578"/>
      <c r="M8" s="578"/>
      <c r="N8" s="578"/>
    </row>
    <row r="9" spans="1:14" ht="13.35" customHeight="1" x14ac:dyDescent="0.2">
      <c r="A9" s="246"/>
      <c r="B9" s="246"/>
      <c r="C9" s="246"/>
      <c r="D9" s="246"/>
      <c r="E9" s="246"/>
      <c r="F9" s="246"/>
      <c r="G9" s="246"/>
      <c r="H9" s="246"/>
      <c r="I9" s="246"/>
      <c r="J9" s="318"/>
      <c r="K9" s="246"/>
      <c r="L9" s="318"/>
      <c r="M9" s="318"/>
      <c r="N9" s="318"/>
    </row>
    <row r="10" spans="1:14" s="7" customFormat="1" ht="15" customHeight="1" x14ac:dyDescent="0.2">
      <c r="A10" s="122" t="s">
        <v>111</v>
      </c>
      <c r="B10" s="120"/>
      <c r="C10" s="120"/>
      <c r="D10" s="242"/>
      <c r="E10" s="253"/>
      <c r="F10" s="120" t="s">
        <v>248</v>
      </c>
      <c r="G10" s="253"/>
      <c r="H10" s="120" t="s">
        <v>249</v>
      </c>
      <c r="I10" s="581" t="s">
        <v>337</v>
      </c>
      <c r="J10" s="581"/>
      <c r="K10" s="565"/>
      <c r="L10" s="565"/>
      <c r="M10" s="565"/>
      <c r="N10" s="565"/>
    </row>
    <row r="11" spans="1:14" s="7" customFormat="1" ht="15" customHeight="1" x14ac:dyDescent="0.2">
      <c r="A11" s="122"/>
      <c r="B11" s="120"/>
      <c r="C11" s="120"/>
      <c r="D11" s="242"/>
      <c r="E11" s="242"/>
      <c r="F11" s="122"/>
      <c r="G11" s="122"/>
      <c r="H11" s="122"/>
      <c r="I11" s="320"/>
      <c r="J11" s="320"/>
      <c r="K11" s="122"/>
      <c r="L11" s="122"/>
      <c r="M11" s="122"/>
      <c r="N11" s="122"/>
    </row>
    <row r="12" spans="1:14" s="7" customFormat="1" ht="15" customHeight="1" x14ac:dyDescent="0.2">
      <c r="A12" s="122" t="s">
        <v>124</v>
      </c>
      <c r="B12" s="120"/>
      <c r="C12" s="120"/>
      <c r="D12" s="242"/>
      <c r="E12" s="253"/>
      <c r="F12" s="120" t="s">
        <v>248</v>
      </c>
      <c r="G12" s="253"/>
      <c r="H12" s="120" t="s">
        <v>250</v>
      </c>
      <c r="I12" s="581" t="s">
        <v>337</v>
      </c>
      <c r="J12" s="581"/>
      <c r="K12" s="565"/>
      <c r="L12" s="565"/>
      <c r="M12" s="565"/>
      <c r="N12" s="565"/>
    </row>
    <row r="13" spans="1:14" s="7" customFormat="1" ht="18" customHeight="1" x14ac:dyDescent="0.2">
      <c r="A13" s="120"/>
      <c r="B13" s="120"/>
      <c r="C13" s="120"/>
      <c r="D13" s="120"/>
      <c r="E13" s="120"/>
      <c r="F13" s="120"/>
      <c r="G13" s="120"/>
      <c r="H13" s="120"/>
      <c r="I13" s="120"/>
      <c r="J13" s="319"/>
      <c r="K13" s="120"/>
      <c r="L13" s="319"/>
      <c r="M13" s="319"/>
      <c r="N13" s="319"/>
    </row>
    <row r="14" spans="1:14" s="7" customFormat="1" ht="15" customHeight="1" x14ac:dyDescent="0.2">
      <c r="A14" s="122" t="s">
        <v>112</v>
      </c>
      <c r="B14" s="122"/>
      <c r="C14" s="122"/>
      <c r="D14" s="122"/>
      <c r="E14" s="122"/>
      <c r="F14" s="122"/>
      <c r="G14" s="120"/>
      <c r="H14" s="120"/>
      <c r="I14" s="120"/>
      <c r="J14" s="319"/>
      <c r="K14" s="120"/>
      <c r="L14" s="319"/>
      <c r="M14" s="319"/>
      <c r="N14" s="319"/>
    </row>
    <row r="15" spans="1:14" s="7" customFormat="1" ht="7.5" customHeight="1" x14ac:dyDescent="0.2">
      <c r="A15" s="120"/>
      <c r="B15" s="120"/>
      <c r="C15" s="120"/>
      <c r="D15" s="120"/>
      <c r="E15" s="120"/>
      <c r="F15" s="120"/>
      <c r="G15" s="120"/>
      <c r="H15" s="120"/>
      <c r="I15" s="247"/>
      <c r="J15" s="247"/>
      <c r="K15" s="247"/>
      <c r="L15" s="247"/>
      <c r="M15" s="247"/>
      <c r="N15" s="247"/>
    </row>
    <row r="16" spans="1:14" s="7" customFormat="1" ht="15" customHeight="1" x14ac:dyDescent="0.2">
      <c r="A16" s="134" t="s">
        <v>117</v>
      </c>
      <c r="B16" s="578" t="s">
        <v>115</v>
      </c>
      <c r="C16" s="578"/>
      <c r="D16" s="578"/>
      <c r="E16" s="578"/>
      <c r="F16" s="578"/>
      <c r="G16" s="578"/>
      <c r="H16" s="578"/>
      <c r="I16" s="248"/>
      <c r="J16" s="248"/>
      <c r="K16" s="565"/>
      <c r="L16" s="565"/>
      <c r="M16" s="565"/>
      <c r="N16" s="565"/>
    </row>
    <row r="17" spans="1:14" s="7" customFormat="1" ht="15" customHeight="1" x14ac:dyDescent="0.2">
      <c r="A17" s="120"/>
      <c r="B17" s="579" t="s">
        <v>113</v>
      </c>
      <c r="C17" s="579"/>
      <c r="D17" s="579"/>
      <c r="E17" s="579"/>
      <c r="F17" s="579"/>
      <c r="G17" s="579"/>
      <c r="H17" s="579"/>
      <c r="I17" s="247"/>
      <c r="J17" s="247"/>
      <c r="K17" s="247"/>
      <c r="L17" s="247"/>
      <c r="M17" s="247"/>
      <c r="N17" s="247"/>
    </row>
    <row r="18" spans="1:14" s="7" customFormat="1" ht="7.5" customHeight="1" x14ac:dyDescent="0.2">
      <c r="A18" s="120"/>
      <c r="B18" s="120"/>
      <c r="C18" s="120"/>
      <c r="D18" s="120"/>
      <c r="E18" s="120"/>
      <c r="F18" s="120"/>
      <c r="G18" s="120"/>
      <c r="H18" s="120"/>
      <c r="I18" s="247"/>
      <c r="J18" s="247"/>
      <c r="K18" s="247"/>
      <c r="L18" s="247"/>
      <c r="M18" s="247"/>
      <c r="N18" s="247"/>
    </row>
    <row r="19" spans="1:14" s="7" customFormat="1" ht="15" customHeight="1" x14ac:dyDescent="0.2">
      <c r="A19" s="134" t="s">
        <v>118</v>
      </c>
      <c r="B19" s="578" t="s">
        <v>114</v>
      </c>
      <c r="C19" s="578"/>
      <c r="D19" s="578"/>
      <c r="E19" s="578"/>
      <c r="F19" s="578"/>
      <c r="G19" s="578"/>
      <c r="H19" s="578"/>
      <c r="I19" s="248"/>
      <c r="J19" s="248"/>
      <c r="K19" s="565"/>
      <c r="L19" s="565"/>
      <c r="M19" s="565"/>
      <c r="N19" s="565"/>
    </row>
    <row r="20" spans="1:14" s="7" customFormat="1" ht="7.5" customHeight="1" x14ac:dyDescent="0.2">
      <c r="A20" s="120"/>
      <c r="B20" s="120"/>
      <c r="C20" s="120"/>
      <c r="D20" s="120"/>
      <c r="E20" s="120"/>
      <c r="F20" s="120"/>
      <c r="G20" s="120"/>
      <c r="H20" s="120"/>
      <c r="I20" s="247"/>
      <c r="J20" s="247"/>
      <c r="K20" s="247"/>
      <c r="L20" s="247"/>
      <c r="M20" s="247"/>
      <c r="N20" s="247"/>
    </row>
    <row r="21" spans="1:14" s="7" customFormat="1" ht="15" customHeight="1" x14ac:dyDescent="0.2">
      <c r="A21" s="134" t="s">
        <v>119</v>
      </c>
      <c r="B21" s="578" t="s">
        <v>116</v>
      </c>
      <c r="C21" s="578"/>
      <c r="D21" s="578"/>
      <c r="E21" s="578"/>
      <c r="F21" s="578"/>
      <c r="G21" s="578"/>
      <c r="H21" s="578"/>
      <c r="I21" s="248"/>
      <c r="J21" s="248"/>
      <c r="K21" s="580">
        <f>IFERROR(K16/K19,0)</f>
        <v>0</v>
      </c>
      <c r="L21" s="580"/>
      <c r="M21" s="580"/>
      <c r="N21" s="580"/>
    </row>
    <row r="22" spans="1:14" s="7" customFormat="1" ht="7.5" customHeight="1" x14ac:dyDescent="0.2">
      <c r="A22" s="134"/>
      <c r="B22" s="246"/>
      <c r="C22" s="246"/>
      <c r="D22" s="246"/>
      <c r="E22" s="246"/>
      <c r="F22" s="246"/>
      <c r="G22" s="246"/>
      <c r="H22" s="246"/>
      <c r="I22" s="248"/>
      <c r="J22" s="248"/>
      <c r="K22" s="249"/>
      <c r="L22" s="249"/>
      <c r="M22" s="249"/>
      <c r="N22" s="249"/>
    </row>
    <row r="23" spans="1:14" s="7" customFormat="1" ht="15" customHeight="1" x14ac:dyDescent="0.2">
      <c r="A23" s="134" t="s">
        <v>120</v>
      </c>
      <c r="B23" s="578" t="s">
        <v>251</v>
      </c>
      <c r="C23" s="578"/>
      <c r="D23" s="578"/>
      <c r="E23" s="578"/>
      <c r="F23" s="578"/>
      <c r="G23" s="578"/>
      <c r="H23" s="578"/>
      <c r="I23" s="578"/>
      <c r="J23" s="318"/>
      <c r="K23" s="243"/>
      <c r="L23" s="318" t="s">
        <v>335</v>
      </c>
      <c r="M23" s="243"/>
      <c r="N23" s="318" t="s">
        <v>336</v>
      </c>
    </row>
    <row r="24" spans="1:14" s="138" customFormat="1" ht="15" customHeight="1" x14ac:dyDescent="0.2">
      <c r="A24" s="324"/>
      <c r="B24" s="608" t="s">
        <v>345</v>
      </c>
      <c r="C24" s="608"/>
      <c r="D24" s="608"/>
      <c r="E24" s="608"/>
      <c r="F24" s="608"/>
      <c r="G24" s="608"/>
      <c r="H24" s="608"/>
      <c r="I24" s="325"/>
      <c r="J24" s="325"/>
      <c r="K24" s="325"/>
      <c r="L24" s="325"/>
      <c r="M24" s="325"/>
      <c r="N24" s="325"/>
    </row>
    <row r="25" spans="1:14" s="7" customFormat="1" ht="7.5" customHeight="1" x14ac:dyDescent="0.2">
      <c r="A25" s="120"/>
      <c r="B25" s="120"/>
      <c r="C25" s="120"/>
      <c r="D25" s="120"/>
      <c r="E25" s="120"/>
      <c r="F25" s="120"/>
      <c r="G25" s="120"/>
      <c r="H25" s="120"/>
      <c r="I25" s="120"/>
      <c r="J25" s="319"/>
      <c r="K25" s="120"/>
      <c r="L25" s="319"/>
      <c r="M25" s="319"/>
      <c r="N25" s="319"/>
    </row>
    <row r="26" spans="1:14" s="7" customFormat="1" ht="15" customHeight="1" x14ac:dyDescent="0.2">
      <c r="A26" s="122" t="s">
        <v>121</v>
      </c>
      <c r="B26" s="120" t="s">
        <v>122</v>
      </c>
      <c r="C26" s="120"/>
      <c r="D26" s="120"/>
      <c r="E26" s="120"/>
      <c r="F26" s="499"/>
      <c r="G26" s="499"/>
      <c r="H26" s="499"/>
      <c r="I26" s="499"/>
      <c r="J26" s="499"/>
      <c r="K26" s="499"/>
      <c r="L26" s="499"/>
      <c r="M26" s="499"/>
      <c r="N26" s="499"/>
    </row>
    <row r="27" spans="1:14" s="7" customFormat="1" ht="7.5" customHeight="1" x14ac:dyDescent="0.2">
      <c r="A27" s="120"/>
      <c r="B27" s="120"/>
      <c r="C27" s="120"/>
      <c r="D27" s="120"/>
      <c r="E27" s="120"/>
      <c r="F27" s="120"/>
      <c r="G27" s="120"/>
      <c r="H27" s="120"/>
      <c r="I27" s="120"/>
      <c r="J27" s="319"/>
      <c r="K27" s="120"/>
      <c r="L27" s="319"/>
      <c r="M27" s="319"/>
      <c r="N27" s="319"/>
    </row>
    <row r="28" spans="1:14" s="7" customFormat="1" ht="15" customHeight="1" x14ac:dyDescent="0.2">
      <c r="A28" s="134" t="s">
        <v>126</v>
      </c>
      <c r="B28" s="120" t="s">
        <v>123</v>
      </c>
      <c r="C28" s="120"/>
      <c r="D28" s="120"/>
      <c r="E28" s="120"/>
      <c r="F28" s="120"/>
      <c r="G28" s="120"/>
      <c r="H28" s="120"/>
      <c r="I28" s="120"/>
      <c r="J28" s="319"/>
      <c r="K28" s="577"/>
      <c r="L28" s="577"/>
      <c r="M28" s="577"/>
      <c r="N28" s="577"/>
    </row>
    <row r="29" spans="1:14" s="7" customFormat="1" ht="7.5" customHeight="1" x14ac:dyDescent="0.2">
      <c r="A29" s="120"/>
      <c r="B29" s="120"/>
      <c r="C29" s="120"/>
      <c r="D29" s="120"/>
      <c r="E29" s="120"/>
      <c r="F29" s="120"/>
      <c r="G29" s="120"/>
      <c r="H29" s="120"/>
      <c r="I29" s="120"/>
      <c r="J29" s="319"/>
      <c r="K29" s="120"/>
      <c r="L29" s="319"/>
      <c r="M29" s="319"/>
      <c r="N29" s="319"/>
    </row>
    <row r="30" spans="1:14" s="7" customFormat="1" ht="15" customHeight="1" x14ac:dyDescent="0.2">
      <c r="A30" s="48"/>
      <c r="B30" s="48"/>
      <c r="C30" s="48"/>
      <c r="D30" s="48"/>
      <c r="E30" s="48"/>
      <c r="F30" s="48"/>
      <c r="G30" s="48"/>
      <c r="H30" s="48"/>
      <c r="I30" s="48"/>
      <c r="J30" s="48"/>
      <c r="K30" s="48"/>
      <c r="L30" s="48"/>
      <c r="M30" s="48"/>
      <c r="N30" s="48"/>
    </row>
    <row r="31" spans="1:14" s="7" customFormat="1" ht="15" customHeight="1" x14ac:dyDescent="0.2">
      <c r="E31" s="138"/>
      <c r="J31" s="138"/>
      <c r="L31" s="138"/>
      <c r="M31" s="138"/>
      <c r="N31" s="138"/>
    </row>
    <row r="32" spans="1:14" ht="15" customHeight="1" x14ac:dyDescent="0.2"/>
    <row r="33" ht="15" customHeight="1" x14ac:dyDescent="0.2"/>
    <row r="34" ht="15" customHeight="1" x14ac:dyDescent="0.2"/>
  </sheetData>
  <sheetProtection algorithmName="SHA-512" hashValue="Jz6+7gSWkGm2w9XEBW9SKnY61Bc5YuLS3i2fM5KTXDMueBQK132vQ4KKIkifHJ1HahP/2mbUICMqG/XQDQ7XuQ==" saltValue="Yze2MblRS/FUxKyH118jZw==" spinCount="100000" sheet="1" objects="1" scenarios="1" selectLockedCells="1"/>
  <mergeCells count="21">
    <mergeCell ref="A1:N1"/>
    <mergeCell ref="D6:N6"/>
    <mergeCell ref="A6:C6"/>
    <mergeCell ref="A2:N2"/>
    <mergeCell ref="A8:N8"/>
    <mergeCell ref="A4:N4"/>
    <mergeCell ref="K28:N28"/>
    <mergeCell ref="K10:N10"/>
    <mergeCell ref="K12:N12"/>
    <mergeCell ref="B23:I23"/>
    <mergeCell ref="B16:H16"/>
    <mergeCell ref="B17:H17"/>
    <mergeCell ref="K16:N16"/>
    <mergeCell ref="K19:N19"/>
    <mergeCell ref="K21:N21"/>
    <mergeCell ref="B21:H21"/>
    <mergeCell ref="B19:H19"/>
    <mergeCell ref="I10:J10"/>
    <mergeCell ref="I12:J12"/>
    <mergeCell ref="F26:N26"/>
    <mergeCell ref="B24:H24"/>
  </mergeCells>
  <printOptions horizontalCentered="1"/>
  <pageMargins left="0.45" right="0.45" top="0.5" bottom="0.5" header="0.3" footer="0.3"/>
  <pageSetup orientation="portrait" blackAndWhite="1" r:id="rId1"/>
  <legacy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106"/>
  <sheetViews>
    <sheetView showGridLines="0" view="pageBreakPreview" zoomScaleNormal="100" zoomScaleSheetLayoutView="100" zoomScalePageLayoutView="180" workbookViewId="0">
      <selection activeCell="G71" sqref="G71"/>
    </sheetView>
  </sheetViews>
  <sheetFormatPr defaultColWidth="9.140625" defaultRowHeight="14.25" x14ac:dyDescent="0.2"/>
  <cols>
    <col min="1" max="1" width="5.140625" style="6" customWidth="1"/>
    <col min="2" max="2" width="11.140625" style="3" customWidth="1"/>
    <col min="3" max="3" width="10.7109375" style="3" customWidth="1"/>
    <col min="4" max="4" width="13.140625" style="3" customWidth="1"/>
    <col min="5" max="6" width="20.7109375" style="3" customWidth="1"/>
    <col min="7" max="7" width="18.140625" style="3" customWidth="1"/>
    <col min="8" max="8" width="9.7109375" style="3" customWidth="1"/>
    <col min="9" max="9" width="4.42578125" style="3" customWidth="1"/>
    <col min="10" max="11" width="9.42578125" style="3" customWidth="1"/>
    <col min="12" max="16384" width="9.140625" style="3"/>
  </cols>
  <sheetData>
    <row r="1" spans="1:11" ht="12" customHeight="1" x14ac:dyDescent="0.2">
      <c r="A1" s="374" t="str">
        <f>'CC100 MORTGAGE ACTUAL COST'!A1</f>
        <v>Updated 12/2021</v>
      </c>
      <c r="B1" s="374"/>
      <c r="C1" s="374"/>
      <c r="D1" s="374"/>
      <c r="E1" s="374"/>
      <c r="F1" s="374"/>
      <c r="G1" s="374"/>
      <c r="H1" s="273"/>
    </row>
    <row r="2" spans="1:11" ht="18" customHeight="1" x14ac:dyDescent="0.2">
      <c r="A2" s="375" t="s">
        <v>5</v>
      </c>
      <c r="B2" s="375"/>
      <c r="C2" s="375"/>
      <c r="D2" s="375"/>
      <c r="E2" s="375"/>
      <c r="F2" s="375"/>
      <c r="G2" s="375"/>
      <c r="H2" s="274"/>
    </row>
    <row r="3" spans="1:11" ht="4.5" customHeight="1" x14ac:dyDescent="0.2">
      <c r="A3" s="376"/>
      <c r="B3" s="376"/>
      <c r="C3" s="376"/>
      <c r="D3" s="376"/>
      <c r="E3" s="376"/>
      <c r="F3" s="376"/>
      <c r="G3" s="376"/>
      <c r="H3" s="376"/>
    </row>
    <row r="4" spans="1:11" ht="18" customHeight="1" x14ac:dyDescent="0.2">
      <c r="A4" s="377" t="s">
        <v>106</v>
      </c>
      <c r="B4" s="377"/>
      <c r="C4" s="377"/>
      <c r="D4" s="377"/>
      <c r="E4" s="377"/>
      <c r="F4" s="377"/>
      <c r="G4" s="377"/>
      <c r="H4" s="275"/>
    </row>
    <row r="5" spans="1:11" ht="12" customHeight="1" x14ac:dyDescent="0.2">
      <c r="A5" s="598"/>
      <c r="B5" s="598"/>
      <c r="C5" s="598"/>
      <c r="D5" s="598"/>
      <c r="E5" s="598"/>
      <c r="F5" s="598"/>
      <c r="G5" s="598"/>
      <c r="H5" s="598"/>
    </row>
    <row r="6" spans="1:11" ht="14.1" customHeight="1" x14ac:dyDescent="0.2">
      <c r="A6" s="44" t="s">
        <v>18</v>
      </c>
      <c r="B6" s="350" t="s">
        <v>19</v>
      </c>
      <c r="C6" s="350"/>
      <c r="D6" s="350"/>
      <c r="E6" s="261" t="s">
        <v>8</v>
      </c>
      <c r="F6" s="583" t="str">
        <f>IF('CC100 MORTGAGE ACTUAL COST'!G6=0," ",'CC100 MORTGAGE ACTUAL COST'!G6)</f>
        <v xml:space="preserve"> </v>
      </c>
      <c r="G6" s="583"/>
      <c r="H6" s="269"/>
    </row>
    <row r="7" spans="1:11" s="4" customFormat="1" ht="14.1" customHeight="1" x14ac:dyDescent="0.2">
      <c r="A7" s="44"/>
      <c r="B7" s="350" t="s">
        <v>20</v>
      </c>
      <c r="C7" s="350"/>
      <c r="D7" s="350"/>
      <c r="E7" s="261" t="s">
        <v>4</v>
      </c>
      <c r="F7" s="584" t="str">
        <f>IF('CC100 MORTGAGE ACTUAL COST'!G7=0," ",'CC100 MORTGAGE ACTUAL COST'!G7)</f>
        <v xml:space="preserve"> </v>
      </c>
      <c r="G7" s="584"/>
      <c r="H7" s="269"/>
      <c r="J7" s="592" t="s">
        <v>148</v>
      </c>
      <c r="K7" s="593"/>
    </row>
    <row r="8" spans="1:11" s="4" customFormat="1" ht="14.1" customHeight="1" x14ac:dyDescent="0.2">
      <c r="A8" s="44"/>
      <c r="B8" s="350" t="s">
        <v>6</v>
      </c>
      <c r="C8" s="350"/>
      <c r="D8" s="350"/>
      <c r="E8" s="261" t="s">
        <v>247</v>
      </c>
      <c r="F8" s="584" t="str">
        <f>IF('CC100 MORTGAGE ACTUAL COST'!G8=0," ",'CC100 MORTGAGE ACTUAL COST'!G8)</f>
        <v xml:space="preserve"> </v>
      </c>
      <c r="G8" s="584"/>
      <c r="H8" s="269"/>
      <c r="J8" s="594"/>
      <c r="K8" s="595"/>
    </row>
    <row r="9" spans="1:11" s="4" customFormat="1" ht="14.1" customHeight="1" x14ac:dyDescent="0.2">
      <c r="A9" s="44"/>
      <c r="B9" s="350" t="s">
        <v>21</v>
      </c>
      <c r="C9" s="350"/>
      <c r="D9" s="350"/>
      <c r="E9" s="261" t="s">
        <v>22</v>
      </c>
      <c r="F9" s="584" t="str">
        <f>IF('CC100 MORTGAGE ACTUAL COST'!G9=0," ",'CC100 MORTGAGE ACTUAL COST'!G9)</f>
        <v xml:space="preserve"> </v>
      </c>
      <c r="G9" s="584"/>
      <c r="H9" s="269"/>
      <c r="J9" s="594"/>
      <c r="K9" s="595"/>
    </row>
    <row r="10" spans="1:11" s="4" customFormat="1" ht="14.1" customHeight="1" x14ac:dyDescent="0.2">
      <c r="A10" s="25"/>
      <c r="B10" s="26"/>
      <c r="C10" s="26"/>
      <c r="D10" s="26"/>
      <c r="E10" s="28"/>
      <c r="F10" s="584" t="str">
        <f>IF('CC100 MORTGAGE ACTUAL COST'!G10=0," ",'CC100 MORTGAGE ACTUAL COST'!G10)</f>
        <v xml:space="preserve"> </v>
      </c>
      <c r="G10" s="584"/>
      <c r="H10" s="269"/>
      <c r="J10" s="594"/>
      <c r="K10" s="595"/>
    </row>
    <row r="11" spans="1:11" s="4" customFormat="1" ht="14.1" customHeight="1" x14ac:dyDescent="0.2">
      <c r="A11" s="25"/>
      <c r="B11" s="26"/>
      <c r="C11" s="28"/>
      <c r="D11" s="28"/>
      <c r="E11" s="28"/>
      <c r="F11" s="26"/>
      <c r="G11" s="26"/>
      <c r="H11" s="269"/>
      <c r="J11" s="594"/>
      <c r="K11" s="595"/>
    </row>
    <row r="12" spans="1:11" s="4" customFormat="1" ht="14.1" customHeight="1" x14ac:dyDescent="0.2">
      <c r="A12" s="26"/>
      <c r="B12" s="25" t="s">
        <v>27</v>
      </c>
      <c r="C12" s="141"/>
      <c r="D12" s="141"/>
      <c r="E12" s="141"/>
      <c r="F12" s="26"/>
      <c r="H12" s="269"/>
      <c r="J12" s="594"/>
      <c r="K12" s="595"/>
    </row>
    <row r="13" spans="1:11" s="4" customFormat="1" ht="14.1" customHeight="1" x14ac:dyDescent="0.2">
      <c r="A13" s="603" t="str">
        <f>IF(F7=0," ",F7)</f>
        <v xml:space="preserve"> </v>
      </c>
      <c r="B13" s="603"/>
      <c r="C13" s="603"/>
      <c r="D13" s="271" t="s">
        <v>28</v>
      </c>
      <c r="E13" s="268" t="str">
        <f>IF('CC100 MORTGAGE ACTUAL COST'!B13=0, " ", 'CC100 MORTGAGE ACTUAL COST'!B13)</f>
        <v xml:space="preserve"> </v>
      </c>
      <c r="F13" s="360" t="s">
        <v>273</v>
      </c>
      <c r="G13" s="360"/>
      <c r="H13" s="270"/>
      <c r="J13" s="594"/>
      <c r="K13" s="595"/>
    </row>
    <row r="14" spans="1:11" s="4" customFormat="1" ht="60.75" customHeight="1" x14ac:dyDescent="0.2">
      <c r="A14" s="602" t="s">
        <v>274</v>
      </c>
      <c r="B14" s="602"/>
      <c r="C14" s="602"/>
      <c r="D14" s="602"/>
      <c r="E14" s="602"/>
      <c r="F14" s="602"/>
      <c r="G14" s="602"/>
      <c r="H14" s="272"/>
      <c r="J14" s="594"/>
      <c r="K14" s="595"/>
    </row>
    <row r="15" spans="1:11" s="4" customFormat="1" ht="6.95" customHeight="1" x14ac:dyDescent="0.2">
      <c r="A15" s="25"/>
      <c r="B15" s="26"/>
      <c r="C15" s="28"/>
      <c r="D15" s="28"/>
      <c r="E15" s="28"/>
      <c r="F15" s="26"/>
      <c r="G15" s="26"/>
      <c r="H15" s="26"/>
      <c r="J15" s="594"/>
      <c r="K15" s="595"/>
    </row>
    <row r="16" spans="1:11" s="4" customFormat="1" ht="12" customHeight="1" x14ac:dyDescent="0.2">
      <c r="A16" s="25"/>
      <c r="B16" s="26"/>
      <c r="C16" s="28"/>
      <c r="D16" s="28"/>
      <c r="E16" s="29" t="s">
        <v>0</v>
      </c>
      <c r="F16" s="29" t="s">
        <v>1</v>
      </c>
      <c r="G16" s="29" t="s">
        <v>2</v>
      </c>
      <c r="H16" s="43"/>
      <c r="J16" s="594"/>
      <c r="K16" s="595"/>
    </row>
    <row r="17" spans="1:11" s="5" customFormat="1" ht="28.5" customHeight="1" x14ac:dyDescent="0.2">
      <c r="A17" s="599" t="s">
        <v>105</v>
      </c>
      <c r="B17" s="600"/>
      <c r="C17" s="600"/>
      <c r="D17" s="601"/>
      <c r="E17" s="30" t="s">
        <v>108</v>
      </c>
      <c r="F17" s="30" t="s">
        <v>109</v>
      </c>
      <c r="G17" s="30" t="s">
        <v>107</v>
      </c>
      <c r="H17" s="80"/>
      <c r="J17" s="594"/>
      <c r="K17" s="595"/>
    </row>
    <row r="18" spans="1:11" s="5" customFormat="1" ht="12" customHeight="1" x14ac:dyDescent="0.2">
      <c r="A18" s="342" t="s">
        <v>99</v>
      </c>
      <c r="B18" s="343"/>
      <c r="C18" s="343"/>
      <c r="D18" s="344"/>
      <c r="E18" s="31"/>
      <c r="F18" s="31"/>
      <c r="G18" s="31"/>
      <c r="H18" s="80"/>
      <c r="J18" s="594"/>
      <c r="K18" s="595"/>
    </row>
    <row r="19" spans="1:11" s="5" customFormat="1" ht="12" customHeight="1" x14ac:dyDescent="0.2">
      <c r="A19" s="32">
        <v>1</v>
      </c>
      <c r="B19" s="328" t="str">
        <f>'CC100 MORTGAGE ACTUAL COST'!B22</f>
        <v xml:space="preserve"> Construction Cost</v>
      </c>
      <c r="C19" s="328"/>
      <c r="D19" s="329"/>
      <c r="E19" s="33"/>
      <c r="F19" s="33"/>
      <c r="G19" s="34">
        <f t="shared" ref="G19:G53" si="0">E19+F19</f>
        <v>0</v>
      </c>
      <c r="H19" s="80"/>
      <c r="J19" s="594"/>
      <c r="K19" s="595"/>
    </row>
    <row r="20" spans="1:11" ht="12" customHeight="1" x14ac:dyDescent="0.2">
      <c r="A20" s="32">
        <v>2</v>
      </c>
      <c r="B20" s="328" t="str">
        <f>'CC100 MORTGAGE ACTUAL COST'!B23</f>
        <v xml:space="preserve"> Developer's Fee</v>
      </c>
      <c r="C20" s="328"/>
      <c r="D20" s="329"/>
      <c r="E20" s="33"/>
      <c r="F20" s="33"/>
      <c r="G20" s="34">
        <f t="shared" si="0"/>
        <v>0</v>
      </c>
      <c r="H20" s="43"/>
      <c r="J20" s="594"/>
      <c r="K20" s="595"/>
    </row>
    <row r="21" spans="1:11" ht="12" customHeight="1" x14ac:dyDescent="0.2">
      <c r="A21" s="32">
        <v>3</v>
      </c>
      <c r="B21" s="328" t="str">
        <f>'CC100 MORTGAGE ACTUAL COST'!B24</f>
        <v xml:space="preserve"> Performance &amp; Payment Bond Fees</v>
      </c>
      <c r="C21" s="328"/>
      <c r="D21" s="329"/>
      <c r="E21" s="33"/>
      <c r="F21" s="33"/>
      <c r="G21" s="34">
        <f t="shared" si="0"/>
        <v>0</v>
      </c>
      <c r="H21" s="43"/>
      <c r="J21" s="594"/>
      <c r="K21" s="595"/>
    </row>
    <row r="22" spans="1:11" ht="12" customHeight="1" x14ac:dyDescent="0.2">
      <c r="A22" s="32">
        <v>4</v>
      </c>
      <c r="B22" s="328" t="str">
        <f>'CC100 MORTGAGE ACTUAL COST'!B25</f>
        <v xml:space="preserve"> Architect's Design Fee</v>
      </c>
      <c r="C22" s="328"/>
      <c r="D22" s="329"/>
      <c r="E22" s="33"/>
      <c r="F22" s="33"/>
      <c r="G22" s="34">
        <f t="shared" si="0"/>
        <v>0</v>
      </c>
      <c r="H22" s="43"/>
      <c r="J22" s="594"/>
      <c r="K22" s="595"/>
    </row>
    <row r="23" spans="1:11" ht="12" customHeight="1" x14ac:dyDescent="0.2">
      <c r="A23" s="32">
        <v>5</v>
      </c>
      <c r="B23" s="328" t="str">
        <f>'CC100 MORTGAGE ACTUAL COST'!B26</f>
        <v xml:space="preserve"> Architect's Supervision</v>
      </c>
      <c r="C23" s="328"/>
      <c r="D23" s="329"/>
      <c r="E23" s="33"/>
      <c r="F23" s="33"/>
      <c r="G23" s="34">
        <f t="shared" si="0"/>
        <v>0</v>
      </c>
      <c r="H23" s="43"/>
      <c r="J23" s="594"/>
      <c r="K23" s="595"/>
    </row>
    <row r="24" spans="1:11" ht="12" customHeight="1" x14ac:dyDescent="0.2">
      <c r="A24" s="32">
        <v>6</v>
      </c>
      <c r="B24" s="328" t="str">
        <f>'CC100 MORTGAGE ACTUAL COST'!B27</f>
        <v xml:space="preserve"> Survey/Soil Boring/Engineering/Sub-consultants</v>
      </c>
      <c r="C24" s="328"/>
      <c r="D24" s="329"/>
      <c r="E24" s="33"/>
      <c r="F24" s="33"/>
      <c r="G24" s="34">
        <f t="shared" si="0"/>
        <v>0</v>
      </c>
      <c r="H24" s="43"/>
      <c r="J24" s="594"/>
      <c r="K24" s="595"/>
    </row>
    <row r="25" spans="1:11" ht="12" customHeight="1" x14ac:dyDescent="0.2">
      <c r="A25" s="32">
        <v>7</v>
      </c>
      <c r="B25" s="328" t="str">
        <f>'CC100 MORTGAGE ACTUAL COST'!B28</f>
        <v xml:space="preserve"> Construction Legal/Organizational</v>
      </c>
      <c r="C25" s="328"/>
      <c r="D25" s="329"/>
      <c r="E25" s="33"/>
      <c r="F25" s="33"/>
      <c r="G25" s="34">
        <f t="shared" si="0"/>
        <v>0</v>
      </c>
      <c r="H25" s="43"/>
      <c r="J25" s="594"/>
      <c r="K25" s="595"/>
    </row>
    <row r="26" spans="1:11" ht="12" customHeight="1" x14ac:dyDescent="0.2">
      <c r="A26" s="32">
        <v>8</v>
      </c>
      <c r="B26" s="328" t="str">
        <f>'CC100 MORTGAGE ACTUAL COST'!B29</f>
        <v xml:space="preserve"> Permanent Legal/Organizational</v>
      </c>
      <c r="C26" s="328"/>
      <c r="D26" s="329"/>
      <c r="E26" s="33"/>
      <c r="F26" s="33"/>
      <c r="G26" s="34">
        <f t="shared" si="0"/>
        <v>0</v>
      </c>
      <c r="H26" s="43"/>
      <c r="J26" s="596"/>
      <c r="K26" s="597"/>
    </row>
    <row r="27" spans="1:11" ht="12" customHeight="1" x14ac:dyDescent="0.2">
      <c r="A27" s="32">
        <v>9</v>
      </c>
      <c r="B27" s="328" t="str">
        <f>'CC100 MORTGAGE ACTUAL COST'!B30</f>
        <v xml:space="preserve"> Appraisal/Market Study/Cap Needs Assess</v>
      </c>
      <c r="C27" s="328"/>
      <c r="D27" s="329"/>
      <c r="E27" s="33"/>
      <c r="F27" s="33"/>
      <c r="G27" s="34">
        <f t="shared" si="0"/>
        <v>0</v>
      </c>
      <c r="H27" s="43"/>
      <c r="J27" s="12"/>
      <c r="K27" s="12"/>
    </row>
    <row r="28" spans="1:11" ht="12" customHeight="1" x14ac:dyDescent="0.2">
      <c r="A28" s="32">
        <v>10</v>
      </c>
      <c r="B28" s="328" t="str">
        <f>'CC100 MORTGAGE ACTUAL COST'!B31</f>
        <v xml:space="preserve"> Environmental Audit/Energy Audit/Site Assess</v>
      </c>
      <c r="C28" s="328"/>
      <c r="D28" s="329"/>
      <c r="E28" s="33"/>
      <c r="F28" s="33"/>
      <c r="G28" s="34">
        <f t="shared" si="0"/>
        <v>0</v>
      </c>
      <c r="H28" s="43"/>
      <c r="J28" s="12"/>
      <c r="K28" s="12"/>
    </row>
    <row r="29" spans="1:11" ht="12" customHeight="1" x14ac:dyDescent="0.2">
      <c r="A29" s="32">
        <v>11</v>
      </c>
      <c r="B29" s="328" t="str">
        <f>'CC100 MORTGAGE ACTUAL COST'!B32</f>
        <v xml:space="preserve"> Permits &amp; Fees</v>
      </c>
      <c r="C29" s="328"/>
      <c r="D29" s="329"/>
      <c r="E29" s="33"/>
      <c r="F29" s="33"/>
      <c r="G29" s="34">
        <f t="shared" si="0"/>
        <v>0</v>
      </c>
      <c r="H29" s="43"/>
      <c r="J29" s="12"/>
      <c r="K29" s="12"/>
    </row>
    <row r="30" spans="1:11" ht="12" customHeight="1" x14ac:dyDescent="0.2">
      <c r="A30" s="32">
        <v>12</v>
      </c>
      <c r="B30" s="328" t="str">
        <f>'CC100 MORTGAGE ACTUAL COST'!B33</f>
        <v xml:space="preserve"> Letter of Credit Fees</v>
      </c>
      <c r="C30" s="328"/>
      <c r="D30" s="329"/>
      <c r="E30" s="33"/>
      <c r="F30" s="33"/>
      <c r="G30" s="34">
        <f t="shared" si="0"/>
        <v>0</v>
      </c>
      <c r="H30" s="43"/>
      <c r="J30" s="12"/>
      <c r="K30" s="12"/>
    </row>
    <row r="31" spans="1:11" ht="12" customHeight="1" x14ac:dyDescent="0.2">
      <c r="A31" s="32">
        <v>13</v>
      </c>
      <c r="B31" s="328" t="str">
        <f>'CC100 MORTGAGE ACTUAL COST'!B34</f>
        <v xml:space="preserve"> Inspection Fees</v>
      </c>
      <c r="C31" s="328"/>
      <c r="D31" s="329"/>
      <c r="E31" s="33"/>
      <c r="F31" s="33"/>
      <c r="G31" s="34">
        <f t="shared" si="0"/>
        <v>0</v>
      </c>
      <c r="H31" s="43"/>
      <c r="J31" s="12"/>
      <c r="K31" s="12"/>
    </row>
    <row r="32" spans="1:11" ht="12" customHeight="1" x14ac:dyDescent="0.2">
      <c r="A32" s="32">
        <v>14</v>
      </c>
      <c r="B32" s="328" t="str">
        <f>'CC100 MORTGAGE ACTUAL COST'!B35</f>
        <v xml:space="preserve"> Marketing</v>
      </c>
      <c r="C32" s="328"/>
      <c r="D32" s="329"/>
      <c r="E32" s="33"/>
      <c r="F32" s="33"/>
      <c r="G32" s="34">
        <f t="shared" si="0"/>
        <v>0</v>
      </c>
      <c r="H32" s="43"/>
      <c r="J32" s="12"/>
      <c r="K32" s="12"/>
    </row>
    <row r="33" spans="1:11" ht="12" customHeight="1" x14ac:dyDescent="0.2">
      <c r="A33" s="32">
        <v>15</v>
      </c>
      <c r="B33" s="328" t="str">
        <f>'CC100 MORTGAGE ACTUAL COST'!B36</f>
        <v xml:space="preserve"> Rent-Up Fees</v>
      </c>
      <c r="C33" s="328"/>
      <c r="D33" s="329"/>
      <c r="E33" s="33"/>
      <c r="F33" s="33"/>
      <c r="G33" s="34">
        <f t="shared" ref="G33" si="1">E33+F33</f>
        <v>0</v>
      </c>
      <c r="H33" s="259"/>
      <c r="J33" s="12"/>
      <c r="K33" s="12"/>
    </row>
    <row r="34" spans="1:11" ht="12" customHeight="1" x14ac:dyDescent="0.2">
      <c r="A34" s="32">
        <v>16</v>
      </c>
      <c r="B34" s="328" t="str">
        <f>'CC100 MORTGAGE ACTUAL COST'!B37</f>
        <v xml:space="preserve"> Fixtures, Furniture, &amp; Equipment (FFE)</v>
      </c>
      <c r="C34" s="328"/>
      <c r="D34" s="329"/>
      <c r="E34" s="33"/>
      <c r="F34" s="33"/>
      <c r="G34" s="34">
        <f t="shared" si="0"/>
        <v>0</v>
      </c>
      <c r="H34" s="43"/>
      <c r="J34" s="12"/>
      <c r="K34" s="12"/>
    </row>
    <row r="35" spans="1:11" ht="12" customHeight="1" x14ac:dyDescent="0.2">
      <c r="A35" s="32">
        <v>17</v>
      </c>
      <c r="B35" s="328" t="str">
        <f>'CC100 MORTGAGE ACTUAL COST'!B38</f>
        <v xml:space="preserve"> Construction Interest</v>
      </c>
      <c r="C35" s="328"/>
      <c r="D35" s="329"/>
      <c r="E35" s="33"/>
      <c r="F35" s="33"/>
      <c r="G35" s="34">
        <f t="shared" si="0"/>
        <v>0</v>
      </c>
      <c r="H35" s="43"/>
      <c r="J35" s="12"/>
      <c r="K35" s="12"/>
    </row>
    <row r="36" spans="1:11" ht="12" customHeight="1" x14ac:dyDescent="0.2">
      <c r="A36" s="32">
        <v>18</v>
      </c>
      <c r="B36" s="328" t="str">
        <f>'CC100 MORTGAGE ACTUAL COST'!B39</f>
        <v xml:space="preserve"> Real Estate Taxes</v>
      </c>
      <c r="C36" s="328"/>
      <c r="D36" s="329"/>
      <c r="E36" s="33"/>
      <c r="F36" s="33"/>
      <c r="G36" s="34">
        <f t="shared" si="0"/>
        <v>0</v>
      </c>
      <c r="H36" s="43"/>
      <c r="J36" s="12"/>
      <c r="K36" s="12"/>
    </row>
    <row r="37" spans="1:11" ht="12" customHeight="1" x14ac:dyDescent="0.2">
      <c r="A37" s="32">
        <v>19</v>
      </c>
      <c r="B37" s="328" t="str">
        <f>'CC100 MORTGAGE ACTUAL COST'!B40</f>
        <v xml:space="preserve"> Transfer/State Improvement Tax</v>
      </c>
      <c r="C37" s="328"/>
      <c r="D37" s="329"/>
      <c r="E37" s="33"/>
      <c r="F37" s="33"/>
      <c r="G37" s="34">
        <f t="shared" si="0"/>
        <v>0</v>
      </c>
      <c r="H37" s="43"/>
      <c r="J37" s="12"/>
      <c r="K37" s="12"/>
    </row>
    <row r="38" spans="1:11" ht="12" customHeight="1" x14ac:dyDescent="0.2">
      <c r="A38" s="32">
        <v>20</v>
      </c>
      <c r="B38" s="328" t="str">
        <f>'CC100 MORTGAGE ACTUAL COST'!B41</f>
        <v xml:space="preserve"> Insurance </v>
      </c>
      <c r="C38" s="328"/>
      <c r="D38" s="329"/>
      <c r="E38" s="33"/>
      <c r="F38" s="33"/>
      <c r="G38" s="34">
        <f t="shared" si="0"/>
        <v>0</v>
      </c>
      <c r="H38" s="43"/>
    </row>
    <row r="39" spans="1:11" ht="12" customHeight="1" x14ac:dyDescent="0.2">
      <c r="A39" s="32">
        <v>21</v>
      </c>
      <c r="B39" s="328" t="str">
        <f>'CC100 MORTGAGE ACTUAL COST'!B42</f>
        <v xml:space="preserve"> Construction Financing Fees</v>
      </c>
      <c r="C39" s="328"/>
      <c r="D39" s="329"/>
      <c r="E39" s="33"/>
      <c r="F39" s="33"/>
      <c r="G39" s="34">
        <f t="shared" si="0"/>
        <v>0</v>
      </c>
      <c r="H39" s="43"/>
    </row>
    <row r="40" spans="1:11" ht="12" customHeight="1" x14ac:dyDescent="0.2">
      <c r="A40" s="32">
        <v>22</v>
      </c>
      <c r="B40" s="328" t="str">
        <f>'CC100 MORTGAGE ACTUAL COST'!B43</f>
        <v xml:space="preserve"> Permanent Financing Fees</v>
      </c>
      <c r="C40" s="328"/>
      <c r="D40" s="329"/>
      <c r="E40" s="33"/>
      <c r="F40" s="33"/>
      <c r="G40" s="34">
        <f t="shared" si="0"/>
        <v>0</v>
      </c>
      <c r="H40" s="43"/>
    </row>
    <row r="41" spans="1:11" ht="12" customHeight="1" x14ac:dyDescent="0.2">
      <c r="A41" s="32">
        <v>23</v>
      </c>
      <c r="B41" s="328" t="str">
        <f>'CC100 MORTGAGE ACTUAL COST'!B44</f>
        <v xml:space="preserve"> Title &amp; Recording</v>
      </c>
      <c r="C41" s="328"/>
      <c r="D41" s="329"/>
      <c r="E41" s="33"/>
      <c r="F41" s="33"/>
      <c r="G41" s="34">
        <f t="shared" si="0"/>
        <v>0</v>
      </c>
      <c r="H41" s="43"/>
    </row>
    <row r="42" spans="1:11" ht="12" customHeight="1" x14ac:dyDescent="0.2">
      <c r="A42" s="32">
        <v>24</v>
      </c>
      <c r="B42" s="328" t="str">
        <f>'CC100 MORTGAGE ACTUAL COST'!B45</f>
        <v xml:space="preserve"> Cost Certification &amp; Accounting</v>
      </c>
      <c r="C42" s="328"/>
      <c r="D42" s="329"/>
      <c r="E42" s="33"/>
      <c r="F42" s="33"/>
      <c r="G42" s="34">
        <f t="shared" si="0"/>
        <v>0</v>
      </c>
      <c r="H42" s="43"/>
    </row>
    <row r="43" spans="1:11" ht="12" customHeight="1" x14ac:dyDescent="0.2">
      <c r="A43" s="32">
        <v>25</v>
      </c>
      <c r="B43" s="328" t="str">
        <f>'CC100 MORTGAGE ACTUAL COST'!B46</f>
        <v xml:space="preserve"> Land</v>
      </c>
      <c r="C43" s="328"/>
      <c r="D43" s="329"/>
      <c r="E43" s="33"/>
      <c r="F43" s="33"/>
      <c r="G43" s="34">
        <f t="shared" si="0"/>
        <v>0</v>
      </c>
      <c r="H43" s="43"/>
    </row>
    <row r="44" spans="1:11" ht="12" customHeight="1" x14ac:dyDescent="0.2">
      <c r="A44" s="32">
        <v>26</v>
      </c>
      <c r="B44" s="328" t="str">
        <f>'CC100 MORTGAGE ACTUAL COST'!B47</f>
        <v xml:space="preserve"> Acquisition</v>
      </c>
      <c r="C44" s="328"/>
      <c r="D44" s="329"/>
      <c r="E44" s="33"/>
      <c r="F44" s="33"/>
      <c r="G44" s="34">
        <f t="shared" si="0"/>
        <v>0</v>
      </c>
      <c r="H44" s="43"/>
    </row>
    <row r="45" spans="1:11" ht="12" customHeight="1" x14ac:dyDescent="0.2">
      <c r="A45" s="32">
        <v>27</v>
      </c>
      <c r="B45" s="328" t="str">
        <f>'CC100 MORTGAGE ACTUAL COST'!B48</f>
        <v xml:space="preserve"> Relocation</v>
      </c>
      <c r="C45" s="328"/>
      <c r="D45" s="329"/>
      <c r="E45" s="33"/>
      <c r="F45" s="33"/>
      <c r="G45" s="34">
        <f t="shared" si="0"/>
        <v>0</v>
      </c>
      <c r="H45" s="43"/>
    </row>
    <row r="46" spans="1:11" ht="12" customHeight="1" x14ac:dyDescent="0.2">
      <c r="A46" s="32">
        <v>28</v>
      </c>
      <c r="B46" s="328" t="str">
        <f>'CC100 MORTGAGE ACTUAL COST'!B49</f>
        <v xml:space="preserve"> Relocation Operating Deficit Reserve</v>
      </c>
      <c r="C46" s="328"/>
      <c r="D46" s="329"/>
      <c r="E46" s="33"/>
      <c r="F46" s="33"/>
      <c r="G46" s="34">
        <f t="shared" si="0"/>
        <v>0</v>
      </c>
      <c r="H46" s="43"/>
    </row>
    <row r="47" spans="1:11" ht="12" customHeight="1" x14ac:dyDescent="0.2">
      <c r="A47" s="32">
        <v>29</v>
      </c>
      <c r="B47" s="328" t="str">
        <f>'CC100 MORTGAGE ACTUAL COST'!B50</f>
        <v xml:space="preserve"> Contingency</v>
      </c>
      <c r="C47" s="328"/>
      <c r="D47" s="329"/>
      <c r="E47" s="33"/>
      <c r="F47" s="33"/>
      <c r="G47" s="34">
        <f t="shared" si="0"/>
        <v>0</v>
      </c>
      <c r="H47" s="43"/>
    </row>
    <row r="48" spans="1:11" ht="12" customHeight="1" x14ac:dyDescent="0.2">
      <c r="A48" s="32">
        <v>30</v>
      </c>
      <c r="B48" s="328" t="str">
        <f>'CC100 MORTGAGE ACTUAL COST'!B51</f>
        <v xml:space="preserve"> Bond Legal</v>
      </c>
      <c r="C48" s="328"/>
      <c r="D48" s="329"/>
      <c r="E48" s="33"/>
      <c r="F48" s="33"/>
      <c r="G48" s="34">
        <f t="shared" si="0"/>
        <v>0</v>
      </c>
      <c r="H48" s="43"/>
    </row>
    <row r="49" spans="1:8" ht="12" customHeight="1" x14ac:dyDescent="0.2">
      <c r="A49" s="32">
        <v>31</v>
      </c>
      <c r="B49" s="328" t="str">
        <f>'CC100 MORTGAGE ACTUAL COST'!B52</f>
        <v xml:space="preserve"> Bond Issuance</v>
      </c>
      <c r="C49" s="328"/>
      <c r="D49" s="329"/>
      <c r="E49" s="33"/>
      <c r="F49" s="33"/>
      <c r="G49" s="34">
        <f t="shared" si="0"/>
        <v>0</v>
      </c>
      <c r="H49" s="43"/>
    </row>
    <row r="50" spans="1:8" ht="12" customHeight="1" x14ac:dyDescent="0.2">
      <c r="A50" s="32">
        <v>32</v>
      </c>
      <c r="B50" s="328" t="str">
        <f>'CC100 MORTGAGE ACTUAL COST'!B53</f>
        <v xml:space="preserve"> Tax Credit and DSHA Application Fees</v>
      </c>
      <c r="C50" s="328"/>
      <c r="D50" s="329"/>
      <c r="E50" s="33"/>
      <c r="F50" s="33"/>
      <c r="G50" s="34">
        <f t="shared" si="0"/>
        <v>0</v>
      </c>
      <c r="H50" s="257"/>
    </row>
    <row r="51" spans="1:8" ht="12" customHeight="1" x14ac:dyDescent="0.2">
      <c r="A51" s="32">
        <v>33</v>
      </c>
      <c r="B51" s="328" t="str">
        <f>'CC100 MORTGAGE ACTUAL COST'!B54</f>
        <v xml:space="preserve"> Asset Management Fee</v>
      </c>
      <c r="C51" s="328"/>
      <c r="D51" s="329"/>
      <c r="E51" s="33"/>
      <c r="F51" s="33"/>
      <c r="G51" s="34">
        <f t="shared" si="0"/>
        <v>0</v>
      </c>
      <c r="H51" s="257"/>
    </row>
    <row r="52" spans="1:8" ht="12" customHeight="1" x14ac:dyDescent="0.2">
      <c r="A52" s="32">
        <v>34</v>
      </c>
      <c r="B52" s="35" t="str">
        <f>'CC100 MORTGAGE ACTUAL COST'!B55</f>
        <v xml:space="preserve"> Other:</v>
      </c>
      <c r="C52" s="590" t="str">
        <f>'CC100 MORTGAGE ACTUAL COST'!C55</f>
        <v>Specify Item Here</v>
      </c>
      <c r="D52" s="591"/>
      <c r="E52" s="33"/>
      <c r="F52" s="33"/>
      <c r="G52" s="34">
        <f t="shared" si="0"/>
        <v>0</v>
      </c>
      <c r="H52" s="43"/>
    </row>
    <row r="53" spans="1:8" s="4" customFormat="1" ht="12" customHeight="1" x14ac:dyDescent="0.2">
      <c r="A53" s="32">
        <v>35</v>
      </c>
      <c r="B53" s="139" t="str">
        <f>'CC100 MORTGAGE ACTUAL COST'!B56</f>
        <v xml:space="preserve"> Other:</v>
      </c>
      <c r="C53" s="590" t="str">
        <f>'CC100 MORTGAGE ACTUAL COST'!C56</f>
        <v>Specify Item Here</v>
      </c>
      <c r="D53" s="591"/>
      <c r="E53" s="33"/>
      <c r="F53" s="33"/>
      <c r="G53" s="34">
        <f t="shared" si="0"/>
        <v>0</v>
      </c>
      <c r="H53" s="43"/>
    </row>
    <row r="54" spans="1:8" s="4" customFormat="1" ht="12" customHeight="1" x14ac:dyDescent="0.2">
      <c r="A54" s="337" t="s">
        <v>26</v>
      </c>
      <c r="B54" s="338"/>
      <c r="C54" s="338"/>
      <c r="D54" s="339"/>
      <c r="E54" s="36">
        <f>SUBTOTAL(9,E19:E53)</f>
        <v>0</v>
      </c>
      <c r="F54" s="36">
        <f>SUBTOTAL(9,F19:F53)</f>
        <v>0</v>
      </c>
      <c r="G54" s="36">
        <f>SUBTOTAL(9,G19:G53)</f>
        <v>0</v>
      </c>
      <c r="H54" s="43"/>
    </row>
    <row r="55" spans="1:8" s="4" customFormat="1" ht="6" customHeight="1" x14ac:dyDescent="0.2">
      <c r="A55" s="585"/>
      <c r="B55" s="585"/>
      <c r="C55" s="585"/>
      <c r="D55" s="585"/>
      <c r="E55" s="585"/>
      <c r="F55" s="585"/>
      <c r="G55" s="585"/>
      <c r="H55" s="79"/>
    </row>
    <row r="56" spans="1:8" s="4" customFormat="1" ht="12" customHeight="1" x14ac:dyDescent="0.2">
      <c r="A56" s="342" t="s">
        <v>100</v>
      </c>
      <c r="B56" s="343"/>
      <c r="C56" s="343"/>
      <c r="D56" s="344"/>
      <c r="E56" s="37"/>
      <c r="F56" s="38"/>
      <c r="G56" s="39"/>
      <c r="H56" s="43"/>
    </row>
    <row r="57" spans="1:8" s="4" customFormat="1" ht="12" customHeight="1" x14ac:dyDescent="0.2">
      <c r="A57" s="40">
        <v>36</v>
      </c>
      <c r="B57" s="328" t="str">
        <f>'CC100 MORTGAGE ACTUAL COST'!B60</f>
        <v xml:space="preserve"> DSHA 4% Bond Appliction Fees</v>
      </c>
      <c r="C57" s="328"/>
      <c r="D57" s="329"/>
      <c r="E57" s="33"/>
      <c r="F57" s="33"/>
      <c r="G57" s="34">
        <f t="shared" ref="G57:G68" si="2">E57+F57</f>
        <v>0</v>
      </c>
      <c r="H57" s="43"/>
    </row>
    <row r="58" spans="1:8" s="4" customFormat="1" ht="12" customHeight="1" x14ac:dyDescent="0.2">
      <c r="A58" s="40">
        <v>37</v>
      </c>
      <c r="B58" s="328" t="str">
        <f>'CC100 MORTGAGE ACTUAL COST'!B61</f>
        <v xml:space="preserve"> Cash Working Capital Escrow</v>
      </c>
      <c r="C58" s="328"/>
      <c r="D58" s="329"/>
      <c r="E58" s="33"/>
      <c r="F58" s="33"/>
      <c r="G58" s="34">
        <f t="shared" si="2"/>
        <v>0</v>
      </c>
      <c r="H58" s="43"/>
    </row>
    <row r="59" spans="1:8" s="4" customFormat="1" ht="12" customHeight="1" x14ac:dyDescent="0.2">
      <c r="A59" s="40">
        <v>38</v>
      </c>
      <c r="B59" s="328" t="str">
        <f>'CC100 MORTGAGE ACTUAL COST'!B62</f>
        <v xml:space="preserve"> LIHTC Monitoring Fees</v>
      </c>
      <c r="C59" s="328"/>
      <c r="D59" s="329"/>
      <c r="E59" s="33"/>
      <c r="F59" s="33"/>
      <c r="G59" s="34">
        <f t="shared" si="2"/>
        <v>0</v>
      </c>
      <c r="H59" s="43"/>
    </row>
    <row r="60" spans="1:8" s="4" customFormat="1" ht="12" customHeight="1" x14ac:dyDescent="0.2">
      <c r="A60" s="40">
        <v>39</v>
      </c>
      <c r="B60" s="328" t="str">
        <f>'CC100 MORTGAGE ACTUAL COST'!B63</f>
        <v xml:space="preserve"> LIHTC Allocation Fees</v>
      </c>
      <c r="C60" s="328"/>
      <c r="D60" s="329"/>
      <c r="E60" s="33"/>
      <c r="F60" s="33"/>
      <c r="G60" s="34">
        <f t="shared" si="2"/>
        <v>0</v>
      </c>
      <c r="H60" s="43"/>
    </row>
    <row r="61" spans="1:8" s="4" customFormat="1" ht="12" customHeight="1" x14ac:dyDescent="0.2">
      <c r="A61" s="40">
        <v>40</v>
      </c>
      <c r="B61" s="328" t="str">
        <f>'CC100 MORTGAGE ACTUAL COST'!B64</f>
        <v xml:space="preserve"> Operating Reserve</v>
      </c>
      <c r="C61" s="328"/>
      <c r="D61" s="329"/>
      <c r="E61" s="33"/>
      <c r="F61" s="33"/>
      <c r="G61" s="34">
        <f t="shared" si="2"/>
        <v>0</v>
      </c>
      <c r="H61" s="43"/>
    </row>
    <row r="62" spans="1:8" s="4" customFormat="1" ht="12" customHeight="1" x14ac:dyDescent="0.2">
      <c r="A62" s="40">
        <v>41</v>
      </c>
      <c r="B62" s="328" t="str">
        <f>'CC100 MORTGAGE ACTUAL COST'!B65</f>
        <v xml:space="preserve"> Replacement Reserve</v>
      </c>
      <c r="C62" s="328"/>
      <c r="D62" s="329"/>
      <c r="E62" s="33"/>
      <c r="F62" s="33"/>
      <c r="G62" s="34">
        <f t="shared" si="2"/>
        <v>0</v>
      </c>
      <c r="H62" s="43"/>
    </row>
    <row r="63" spans="1:8" s="4" customFormat="1" ht="12" customHeight="1" x14ac:dyDescent="0.2">
      <c r="A63" s="40">
        <v>42</v>
      </c>
      <c r="B63" s="328" t="str">
        <f>'CC100 MORTGAGE ACTUAL COST'!B66</f>
        <v xml:space="preserve"> Carpeting Replacement Reserve</v>
      </c>
      <c r="C63" s="328"/>
      <c r="D63" s="329"/>
      <c r="E63" s="33"/>
      <c r="F63" s="33"/>
      <c r="G63" s="34">
        <f t="shared" si="2"/>
        <v>0</v>
      </c>
      <c r="H63" s="257"/>
    </row>
    <row r="64" spans="1:8" s="4" customFormat="1" ht="12" customHeight="1" x14ac:dyDescent="0.2">
      <c r="A64" s="40">
        <v>43</v>
      </c>
      <c r="B64" s="328" t="str">
        <f>'CC100 MORTGAGE ACTUAL COST'!B67</f>
        <v xml:space="preserve"> Transition/Subsidy Reserves</v>
      </c>
      <c r="C64" s="328"/>
      <c r="D64" s="329"/>
      <c r="E64" s="33"/>
      <c r="F64" s="33"/>
      <c r="G64" s="34">
        <f t="shared" si="2"/>
        <v>0</v>
      </c>
      <c r="H64" s="257"/>
    </row>
    <row r="65" spans="1:8" s="4" customFormat="1" ht="12" customHeight="1" x14ac:dyDescent="0.2">
      <c r="A65" s="40">
        <v>44</v>
      </c>
      <c r="B65" s="328" t="str">
        <f>'CC100 MORTGAGE ACTUAL COST'!B68</f>
        <v xml:space="preserve"> Syndication Legal and/or Accounting</v>
      </c>
      <c r="C65" s="328"/>
      <c r="D65" s="329"/>
      <c r="E65" s="33"/>
      <c r="F65" s="33"/>
      <c r="G65" s="34">
        <f t="shared" si="2"/>
        <v>0</v>
      </c>
      <c r="H65" s="43"/>
    </row>
    <row r="66" spans="1:8" s="4" customFormat="1" ht="12" customHeight="1" x14ac:dyDescent="0.2">
      <c r="A66" s="40">
        <v>45</v>
      </c>
      <c r="B66" s="328" t="str">
        <f>'CC100 MORTGAGE ACTUAL COST'!B69</f>
        <v xml:space="preserve"> Tax Escrow</v>
      </c>
      <c r="C66" s="328"/>
      <c r="D66" s="329"/>
      <c r="E66" s="33"/>
      <c r="F66" s="33"/>
      <c r="G66" s="34">
        <f t="shared" si="2"/>
        <v>0</v>
      </c>
      <c r="H66" s="43"/>
    </row>
    <row r="67" spans="1:8" s="4" customFormat="1" ht="12" customHeight="1" x14ac:dyDescent="0.2">
      <c r="A67" s="40">
        <v>46</v>
      </c>
      <c r="B67" s="254" t="str">
        <f>'CC100 MORTGAGE ACTUAL COST'!B70</f>
        <v xml:space="preserve"> Insurance Escrow</v>
      </c>
      <c r="C67" s="586">
        <f>'CC100 MORTGAGE ACTUAL COST'!C70:D70</f>
        <v>0</v>
      </c>
      <c r="D67" s="587"/>
      <c r="E67" s="33"/>
      <c r="F67" s="33"/>
      <c r="G67" s="34">
        <f t="shared" si="2"/>
        <v>0</v>
      </c>
      <c r="H67" s="43"/>
    </row>
    <row r="68" spans="1:8" s="4" customFormat="1" ht="12" customHeight="1" x14ac:dyDescent="0.2">
      <c r="A68" s="255">
        <v>47</v>
      </c>
      <c r="B68" s="254" t="str">
        <f>'CC100 MORTGAGE ACTUAL COST'!B71</f>
        <v xml:space="preserve"> Other:</v>
      </c>
      <c r="C68" s="588" t="str">
        <f>'CC100 MORTGAGE ACTUAL COST'!C71:D71</f>
        <v>Specify Item Here</v>
      </c>
      <c r="D68" s="589"/>
      <c r="E68" s="33"/>
      <c r="F68" s="33"/>
      <c r="G68" s="34">
        <f t="shared" si="2"/>
        <v>0</v>
      </c>
      <c r="H68" s="43"/>
    </row>
    <row r="69" spans="1:8" s="4" customFormat="1" ht="16.5" customHeight="1" x14ac:dyDescent="0.2">
      <c r="A69" s="337" t="s">
        <v>25</v>
      </c>
      <c r="B69" s="338"/>
      <c r="C69" s="338"/>
      <c r="D69" s="339"/>
      <c r="E69" s="36">
        <f>SUBTOTAL(9,E57:E68)</f>
        <v>0</v>
      </c>
      <c r="F69" s="36">
        <f>SUBTOTAL(9,F57:F68)</f>
        <v>0</v>
      </c>
      <c r="G69" s="36">
        <f>SUBTOTAL(9,G57:G68)</f>
        <v>0</v>
      </c>
      <c r="H69" s="43"/>
    </row>
    <row r="70" spans="1:8" s="4" customFormat="1" ht="17.25" customHeight="1" x14ac:dyDescent="0.2">
      <c r="A70" s="332" t="s">
        <v>23</v>
      </c>
      <c r="B70" s="333"/>
      <c r="C70" s="333"/>
      <c r="D70" s="334"/>
      <c r="E70" s="41">
        <f>SUBTOTAL(9,E19:E69)</f>
        <v>0</v>
      </c>
      <c r="F70" s="41">
        <f>SUBTOTAL(9,F19:F69)</f>
        <v>0</v>
      </c>
      <c r="G70" s="41">
        <f>SUBTOTAL(9,G19:G69)</f>
        <v>0</v>
      </c>
      <c r="H70" s="43"/>
    </row>
    <row r="71" spans="1:8" s="4" customFormat="1" ht="12" customHeight="1" x14ac:dyDescent="0.2">
      <c r="A71" s="6"/>
    </row>
    <row r="72" spans="1:8" s="4" customFormat="1" ht="12" customHeight="1" x14ac:dyDescent="0.2">
      <c r="A72" s="6"/>
    </row>
    <row r="73" spans="1:8" s="4" customFormat="1" ht="12" customHeight="1" x14ac:dyDescent="0.2">
      <c r="A73" s="6"/>
    </row>
    <row r="74" spans="1:8" s="4" customFormat="1" ht="12" customHeight="1" x14ac:dyDescent="0.2">
      <c r="A74" s="6"/>
    </row>
    <row r="75" spans="1:8" s="4" customFormat="1" ht="12" customHeight="1" x14ac:dyDescent="0.2">
      <c r="A75" s="6"/>
    </row>
    <row r="76" spans="1:8" s="4" customFormat="1" ht="12" customHeight="1" x14ac:dyDescent="0.2">
      <c r="A76" s="6"/>
    </row>
    <row r="77" spans="1:8" s="4" customFormat="1" ht="12" customHeight="1" x14ac:dyDescent="0.2">
      <c r="A77" s="6"/>
    </row>
    <row r="78" spans="1:8" ht="12" customHeight="1" x14ac:dyDescent="0.2">
      <c r="B78" s="4"/>
      <c r="C78" s="4"/>
      <c r="D78" s="4"/>
      <c r="E78" s="4"/>
      <c r="F78" s="4"/>
      <c r="G78" s="4"/>
      <c r="H78" s="4"/>
    </row>
    <row r="79" spans="1:8" ht="12" customHeight="1" x14ac:dyDescent="0.2"/>
    <row r="80" spans="1:8"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sheetData>
  <sheetProtection password="DE49" sheet="1" objects="1" scenarios="1"/>
  <mergeCells count="72">
    <mergeCell ref="J7:K26"/>
    <mergeCell ref="B8:D8"/>
    <mergeCell ref="B9:D9"/>
    <mergeCell ref="A3:H3"/>
    <mergeCell ref="A5:H5"/>
    <mergeCell ref="B6:D6"/>
    <mergeCell ref="B23:D23"/>
    <mergeCell ref="A17:D17"/>
    <mergeCell ref="B7:D7"/>
    <mergeCell ref="A18:D18"/>
    <mergeCell ref="B19:D19"/>
    <mergeCell ref="B20:D20"/>
    <mergeCell ref="B21:D21"/>
    <mergeCell ref="B22:D22"/>
    <mergeCell ref="A14:G14"/>
    <mergeCell ref="A13:C13"/>
    <mergeCell ref="B45:D45"/>
    <mergeCell ref="B46:D46"/>
    <mergeCell ref="B47:D47"/>
    <mergeCell ref="B36:D36"/>
    <mergeCell ref="B24:D24"/>
    <mergeCell ref="B25:D25"/>
    <mergeCell ref="B26:D26"/>
    <mergeCell ref="B27:D27"/>
    <mergeCell ref="B28:D28"/>
    <mergeCell ref="B29:D29"/>
    <mergeCell ref="B30:D30"/>
    <mergeCell ref="B31:D31"/>
    <mergeCell ref="B32:D32"/>
    <mergeCell ref="B34:D34"/>
    <mergeCell ref="B35:D35"/>
    <mergeCell ref="B40:D40"/>
    <mergeCell ref="B41:D41"/>
    <mergeCell ref="B42:D42"/>
    <mergeCell ref="B43:D43"/>
    <mergeCell ref="B44:D44"/>
    <mergeCell ref="B33:D33"/>
    <mergeCell ref="B60:D60"/>
    <mergeCell ref="B61:D61"/>
    <mergeCell ref="B62:D62"/>
    <mergeCell ref="B49:D49"/>
    <mergeCell ref="C52:D52"/>
    <mergeCell ref="C53:D53"/>
    <mergeCell ref="A54:D54"/>
    <mergeCell ref="A56:D56"/>
    <mergeCell ref="B50:D50"/>
    <mergeCell ref="B51:D51"/>
    <mergeCell ref="B48:D48"/>
    <mergeCell ref="B37:D37"/>
    <mergeCell ref="B38:D38"/>
    <mergeCell ref="B39:D39"/>
    <mergeCell ref="A70:D70"/>
    <mergeCell ref="A55:G55"/>
    <mergeCell ref="B65:D65"/>
    <mergeCell ref="B66:D66"/>
    <mergeCell ref="C67:D67"/>
    <mergeCell ref="C68:D68"/>
    <mergeCell ref="A69:D69"/>
    <mergeCell ref="B57:D57"/>
    <mergeCell ref="B58:D58"/>
    <mergeCell ref="B64:D64"/>
    <mergeCell ref="B63:D63"/>
    <mergeCell ref="B59:D59"/>
    <mergeCell ref="F13:G13"/>
    <mergeCell ref="A1:G1"/>
    <mergeCell ref="A2:G2"/>
    <mergeCell ref="A4:G4"/>
    <mergeCell ref="F6:G6"/>
    <mergeCell ref="F7:G7"/>
    <mergeCell ref="F8:G8"/>
    <mergeCell ref="F9:G9"/>
    <mergeCell ref="F10:G10"/>
  </mergeCells>
  <conditionalFormatting sqref="F6:F10 H6:H12">
    <cfRule type="cellIs" dxfId="3" priority="3" operator="equal">
      <formula>0</formula>
    </cfRule>
  </conditionalFormatting>
  <conditionalFormatting sqref="A13">
    <cfRule type="containsText" dxfId="2" priority="2" operator="containsText" text="Linked Cell">
      <formula>NOT(ISERROR(SEARCH("Linked Cell",A13)))</formula>
    </cfRule>
  </conditionalFormatting>
  <printOptions horizontalCentered="1"/>
  <pageMargins left="0.5" right="0.25" top="0.25" bottom="0.25" header="0.3" footer="0.13"/>
  <pageSetup scale="84" orientation="portrait" blackAndWhite="1" r:id="rId1"/>
  <legacy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69"/>
  <sheetViews>
    <sheetView showGridLines="0" view="pageBreakPreview" zoomScaleNormal="100" zoomScaleSheetLayoutView="100" workbookViewId="0">
      <selection activeCell="B35" sqref="B35:C35"/>
    </sheetView>
  </sheetViews>
  <sheetFormatPr defaultColWidth="9.140625" defaultRowHeight="12.75" x14ac:dyDescent="0.2"/>
  <cols>
    <col min="1" max="1" width="3.7109375" style="7" customWidth="1"/>
    <col min="2" max="5" width="9.140625" style="7"/>
    <col min="6" max="6" width="7.140625" style="7" customWidth="1"/>
    <col min="7" max="7" width="2.7109375" style="138" customWidth="1"/>
    <col min="8" max="16384" width="9.140625" style="7"/>
  </cols>
  <sheetData>
    <row r="1" spans="1:13" s="138" customFormat="1" ht="12" customHeight="1" x14ac:dyDescent="0.2">
      <c r="A1" s="392" t="str">
        <f>'CC100 MORTGAGE ACTUAL COST'!A1</f>
        <v>Updated 12/2021</v>
      </c>
      <c r="B1" s="392"/>
      <c r="C1" s="392"/>
      <c r="D1" s="392"/>
      <c r="E1" s="392"/>
      <c r="F1" s="392"/>
      <c r="G1" s="392"/>
      <c r="H1" s="392"/>
      <c r="I1" s="392"/>
      <c r="J1" s="392"/>
      <c r="K1" s="392"/>
      <c r="L1" s="392"/>
    </row>
    <row r="2" spans="1:13" s="3" customFormat="1" ht="18" customHeight="1" x14ac:dyDescent="0.2">
      <c r="A2" s="375" t="s">
        <v>5</v>
      </c>
      <c r="B2" s="375"/>
      <c r="C2" s="375"/>
      <c r="D2" s="375"/>
      <c r="E2" s="375"/>
      <c r="F2" s="375"/>
      <c r="G2" s="375"/>
      <c r="H2" s="375"/>
      <c r="I2" s="375"/>
      <c r="J2" s="375"/>
      <c r="K2" s="375"/>
      <c r="L2" s="375"/>
    </row>
    <row r="3" spans="1:13" s="3" customFormat="1" ht="4.5" customHeight="1" x14ac:dyDescent="0.2">
      <c r="A3" s="376"/>
      <c r="B3" s="376"/>
      <c r="C3" s="376"/>
      <c r="D3" s="376"/>
      <c r="E3" s="376"/>
      <c r="F3" s="376"/>
      <c r="G3" s="376"/>
      <c r="H3" s="376"/>
      <c r="I3" s="376"/>
      <c r="J3" s="376"/>
    </row>
    <row r="4" spans="1:13" s="3" customFormat="1" ht="18" customHeight="1" x14ac:dyDescent="0.2">
      <c r="A4" s="606" t="s">
        <v>106</v>
      </c>
      <c r="B4" s="606"/>
      <c r="C4" s="606"/>
      <c r="D4" s="606"/>
      <c r="E4" s="606"/>
      <c r="F4" s="606"/>
      <c r="G4" s="606"/>
      <c r="H4" s="606"/>
      <c r="I4" s="606"/>
      <c r="J4" s="606"/>
      <c r="K4" s="606"/>
      <c r="L4" s="606"/>
      <c r="M4" s="15"/>
    </row>
    <row r="5" spans="1:13" s="3" customFormat="1" ht="12" customHeight="1" x14ac:dyDescent="0.2">
      <c r="A5" s="378"/>
      <c r="B5" s="378"/>
      <c r="C5" s="378"/>
      <c r="D5" s="378"/>
      <c r="E5" s="378"/>
      <c r="F5" s="378"/>
      <c r="G5" s="378"/>
      <c r="H5" s="378"/>
      <c r="I5" s="378"/>
      <c r="J5" s="378"/>
      <c r="L5" s="7"/>
      <c r="M5" s="7"/>
    </row>
    <row r="6" spans="1:13" s="3" customFormat="1" ht="14.1" customHeight="1" x14ac:dyDescent="0.2">
      <c r="A6" s="44" t="s">
        <v>18</v>
      </c>
      <c r="B6" s="350" t="s">
        <v>19</v>
      </c>
      <c r="C6" s="350"/>
      <c r="D6" s="350"/>
      <c r="E6" s="350"/>
      <c r="F6" s="384" t="s">
        <v>8</v>
      </c>
      <c r="G6" s="384"/>
      <c r="H6" s="384"/>
      <c r="I6" s="384"/>
      <c r="J6" s="381" t="str">
        <f>IF('CC109 ACTUAL COST RES VS COM '!F6=0," ",'CC109 ACTUAL COST RES VS COM '!F6)</f>
        <v xml:space="preserve"> </v>
      </c>
      <c r="K6" s="381"/>
      <c r="L6" s="381"/>
      <c r="M6" s="7"/>
    </row>
    <row r="7" spans="1:13" s="4" customFormat="1" ht="14.1" customHeight="1" x14ac:dyDescent="0.2">
      <c r="A7" s="44"/>
      <c r="B7" s="350" t="s">
        <v>20</v>
      </c>
      <c r="C7" s="350"/>
      <c r="D7" s="350"/>
      <c r="E7" s="350"/>
      <c r="F7" s="384" t="s">
        <v>4</v>
      </c>
      <c r="G7" s="384"/>
      <c r="H7" s="384"/>
      <c r="I7" s="384"/>
      <c r="J7" s="381" t="str">
        <f>IF('CC109 ACTUAL COST RES VS COM '!F7=0," ",'CC109 ACTUAL COST RES VS COM '!F7)</f>
        <v xml:space="preserve"> </v>
      </c>
      <c r="K7" s="381"/>
      <c r="L7" s="381"/>
      <c r="M7" s="7"/>
    </row>
    <row r="8" spans="1:13" s="4" customFormat="1" ht="14.1" customHeight="1" x14ac:dyDescent="0.2">
      <c r="A8" s="44"/>
      <c r="B8" s="350" t="s">
        <v>6</v>
      </c>
      <c r="C8" s="350"/>
      <c r="D8" s="350"/>
      <c r="E8" s="350"/>
      <c r="F8" s="384" t="s">
        <v>7</v>
      </c>
      <c r="G8" s="384"/>
      <c r="H8" s="384"/>
      <c r="I8" s="384"/>
      <c r="J8" s="381" t="str">
        <f>IF('CC109 ACTUAL COST RES VS COM '!F8=0," ",'CC109 ACTUAL COST RES VS COM '!F8)</f>
        <v xml:space="preserve"> </v>
      </c>
      <c r="K8" s="381"/>
      <c r="L8" s="381"/>
      <c r="M8" s="7"/>
    </row>
    <row r="9" spans="1:13" s="4" customFormat="1" ht="14.1" customHeight="1" x14ac:dyDescent="0.2">
      <c r="A9" s="44"/>
      <c r="B9" s="350" t="s">
        <v>21</v>
      </c>
      <c r="C9" s="350"/>
      <c r="D9" s="350"/>
      <c r="E9" s="350"/>
      <c r="F9" s="384" t="s">
        <v>22</v>
      </c>
      <c r="G9" s="384"/>
      <c r="H9" s="384"/>
      <c r="I9" s="384"/>
      <c r="J9" s="381" t="str">
        <f>IF('CC109 ACTUAL COST RES VS COM '!F9=0," ",'CC109 ACTUAL COST RES VS COM '!F9)</f>
        <v xml:space="preserve"> </v>
      </c>
      <c r="K9" s="381"/>
      <c r="L9" s="381"/>
      <c r="M9" s="7"/>
    </row>
    <row r="10" spans="1:13" s="4" customFormat="1" ht="14.1" customHeight="1" x14ac:dyDescent="0.2">
      <c r="A10" s="44"/>
      <c r="B10" s="43"/>
      <c r="C10" s="43"/>
      <c r="D10" s="43"/>
      <c r="E10" s="43"/>
      <c r="F10" s="55"/>
      <c r="G10" s="144"/>
      <c r="H10" s="55"/>
      <c r="I10" s="55"/>
      <c r="J10" s="381" t="str">
        <f>IF('CC109 ACTUAL COST RES VS COM '!F10=0," ",'CC109 ACTUAL COST RES VS COM '!F10)</f>
        <v xml:space="preserve"> </v>
      </c>
      <c r="K10" s="381"/>
      <c r="L10" s="381"/>
      <c r="M10" s="7"/>
    </row>
    <row r="11" spans="1:13" s="4" customFormat="1" ht="6.95" customHeight="1" x14ac:dyDescent="0.2">
      <c r="A11" s="383"/>
      <c r="B11" s="383"/>
      <c r="C11" s="383"/>
      <c r="D11" s="383"/>
      <c r="E11" s="383"/>
      <c r="F11" s="383"/>
      <c r="G11" s="383"/>
      <c r="H11" s="383"/>
      <c r="I11" s="383"/>
      <c r="J11" s="383"/>
      <c r="K11" s="383"/>
      <c r="L11" s="383"/>
      <c r="M11" s="7"/>
    </row>
    <row r="12" spans="1:13" ht="306" customHeight="1" x14ac:dyDescent="0.2">
      <c r="A12" s="380" t="s">
        <v>201</v>
      </c>
      <c r="B12" s="380"/>
      <c r="C12" s="380"/>
      <c r="D12" s="380"/>
      <c r="E12" s="380"/>
      <c r="F12" s="380"/>
      <c r="G12" s="380"/>
      <c r="H12" s="380"/>
      <c r="I12" s="380"/>
      <c r="J12" s="380"/>
      <c r="K12" s="380"/>
      <c r="L12" s="380"/>
    </row>
    <row r="13" spans="1:13" ht="80.25" customHeight="1" x14ac:dyDescent="0.2">
      <c r="A13" s="45" t="s">
        <v>29</v>
      </c>
      <c r="B13" s="379" t="s">
        <v>202</v>
      </c>
      <c r="C13" s="379"/>
      <c r="D13" s="379"/>
      <c r="E13" s="379"/>
      <c r="F13" s="379"/>
      <c r="G13" s="379"/>
      <c r="H13" s="379"/>
      <c r="I13" s="379"/>
      <c r="J13" s="379"/>
      <c r="K13" s="379"/>
      <c r="L13" s="379"/>
    </row>
    <row r="14" spans="1:13" x14ac:dyDescent="0.2">
      <c r="A14" s="45" t="s">
        <v>30</v>
      </c>
      <c r="B14" s="382" t="s">
        <v>31</v>
      </c>
      <c r="C14" s="382"/>
      <c r="D14" s="382"/>
      <c r="E14" s="382"/>
      <c r="F14" s="382"/>
      <c r="G14" s="382"/>
      <c r="H14" s="382"/>
      <c r="I14" s="382"/>
      <c r="J14" s="382"/>
      <c r="K14" s="382"/>
      <c r="L14" s="382"/>
    </row>
    <row r="15" spans="1:13" ht="47.25" customHeight="1" x14ac:dyDescent="0.2">
      <c r="A15" s="45" t="s">
        <v>32</v>
      </c>
      <c r="B15" s="379" t="s">
        <v>33</v>
      </c>
      <c r="C15" s="379"/>
      <c r="D15" s="379"/>
      <c r="E15" s="379"/>
      <c r="F15" s="379"/>
      <c r="G15" s="379"/>
      <c r="H15" s="379"/>
      <c r="I15" s="379"/>
      <c r="J15" s="379"/>
      <c r="K15" s="379"/>
      <c r="L15" s="379"/>
    </row>
    <row r="16" spans="1:13" ht="69" customHeight="1" x14ac:dyDescent="0.2">
      <c r="A16" s="45" t="s">
        <v>34</v>
      </c>
      <c r="B16" s="379" t="s">
        <v>48</v>
      </c>
      <c r="C16" s="379"/>
      <c r="D16" s="379"/>
      <c r="E16" s="379"/>
      <c r="F16" s="379"/>
      <c r="G16" s="379"/>
      <c r="H16" s="379"/>
      <c r="I16" s="379"/>
      <c r="J16" s="379"/>
      <c r="K16" s="379"/>
      <c r="L16" s="379"/>
    </row>
    <row r="17" spans="1:13" s="8" customFormat="1" ht="103.5" customHeight="1" x14ac:dyDescent="0.2">
      <c r="A17" s="45" t="s">
        <v>35</v>
      </c>
      <c r="B17" s="379" t="s">
        <v>204</v>
      </c>
      <c r="C17" s="379"/>
      <c r="D17" s="379"/>
      <c r="E17" s="379"/>
      <c r="F17" s="379"/>
      <c r="G17" s="379"/>
      <c r="H17" s="379"/>
      <c r="I17" s="379"/>
      <c r="J17" s="379"/>
      <c r="K17" s="379"/>
      <c r="L17" s="379"/>
    </row>
    <row r="18" spans="1:13" s="3" customFormat="1" ht="14.25" x14ac:dyDescent="0.2">
      <c r="A18" s="375" t="s">
        <v>5</v>
      </c>
      <c r="B18" s="375"/>
      <c r="C18" s="375"/>
      <c r="D18" s="375"/>
      <c r="E18" s="375"/>
      <c r="F18" s="375"/>
      <c r="G18" s="375"/>
      <c r="H18" s="375"/>
      <c r="I18" s="375"/>
      <c r="J18" s="375"/>
      <c r="K18" s="375"/>
      <c r="L18" s="375"/>
    </row>
    <row r="19" spans="1:13" s="3" customFormat="1" ht="5.0999999999999996" customHeight="1" x14ac:dyDescent="0.2">
      <c r="A19" s="376"/>
      <c r="B19" s="376"/>
      <c r="C19" s="376"/>
      <c r="D19" s="376"/>
      <c r="E19" s="376"/>
      <c r="F19" s="376"/>
      <c r="G19" s="376"/>
      <c r="H19" s="376"/>
      <c r="I19" s="376"/>
      <c r="J19" s="376"/>
    </row>
    <row r="20" spans="1:13" s="3" customFormat="1" ht="13.5" customHeight="1" x14ac:dyDescent="0.2">
      <c r="A20" s="604" t="s">
        <v>106</v>
      </c>
      <c r="B20" s="604"/>
      <c r="C20" s="604"/>
      <c r="D20" s="604"/>
      <c r="E20" s="604"/>
      <c r="F20" s="604"/>
      <c r="G20" s="604"/>
      <c r="H20" s="604"/>
      <c r="I20" s="604"/>
      <c r="J20" s="604"/>
      <c r="K20" s="604"/>
      <c r="L20" s="604"/>
      <c r="M20" s="15"/>
    </row>
    <row r="21" spans="1:13" s="3" customFormat="1" ht="12" customHeight="1" x14ac:dyDescent="0.2">
      <c r="A21" s="598"/>
      <c r="B21" s="598"/>
      <c r="C21" s="598"/>
      <c r="D21" s="598"/>
      <c r="E21" s="598"/>
      <c r="F21" s="598"/>
      <c r="G21" s="598"/>
      <c r="H21" s="598"/>
      <c r="I21" s="598"/>
      <c r="J21" s="598"/>
      <c r="K21" s="605" t="s">
        <v>38</v>
      </c>
      <c r="L21" s="605"/>
      <c r="M21" s="7"/>
    </row>
    <row r="22" spans="1:13" s="3" customFormat="1" ht="6" customHeight="1" x14ac:dyDescent="0.2">
      <c r="A22" s="81"/>
      <c r="B22" s="81"/>
      <c r="C22" s="81"/>
      <c r="D22" s="81"/>
      <c r="E22" s="81"/>
      <c r="F22" s="81"/>
      <c r="G22" s="146"/>
      <c r="H22" s="81"/>
      <c r="I22" s="81"/>
      <c r="J22" s="81"/>
      <c r="K22" s="82"/>
      <c r="L22" s="82"/>
      <c r="M22" s="7"/>
    </row>
    <row r="23" spans="1:13" s="3" customFormat="1" ht="14.1" customHeight="1" x14ac:dyDescent="0.2">
      <c r="A23" s="44" t="s">
        <v>18</v>
      </c>
      <c r="B23" s="350" t="s">
        <v>19</v>
      </c>
      <c r="C23" s="350"/>
      <c r="D23" s="350"/>
      <c r="E23" s="350"/>
      <c r="F23" s="384" t="s">
        <v>8</v>
      </c>
      <c r="G23" s="384"/>
      <c r="H23" s="384"/>
      <c r="I23" s="384"/>
      <c r="J23" s="381" t="str">
        <f>IF('CC109 ACTUAL COST RES VS COM '!F6=0," ",'CC109 ACTUAL COST RES VS COM '!F6)</f>
        <v xml:space="preserve"> </v>
      </c>
      <c r="K23" s="381"/>
      <c r="L23" s="381"/>
      <c r="M23" s="7"/>
    </row>
    <row r="24" spans="1:13" s="4" customFormat="1" ht="14.1" customHeight="1" x14ac:dyDescent="0.2">
      <c r="A24" s="44"/>
      <c r="B24" s="350" t="s">
        <v>20</v>
      </c>
      <c r="C24" s="350"/>
      <c r="D24" s="350"/>
      <c r="E24" s="350"/>
      <c r="F24" s="384" t="s">
        <v>4</v>
      </c>
      <c r="G24" s="384"/>
      <c r="H24" s="384"/>
      <c r="I24" s="384"/>
      <c r="J24" s="381" t="str">
        <f>IF('CC109 ACTUAL COST RES VS COM '!F7=0," ",'CC109 ACTUAL COST RES VS COM '!F7)</f>
        <v xml:space="preserve"> </v>
      </c>
      <c r="K24" s="381"/>
      <c r="L24" s="381"/>
      <c r="M24" s="7"/>
    </row>
    <row r="25" spans="1:13" s="4" customFormat="1" ht="14.1" customHeight="1" x14ac:dyDescent="0.2">
      <c r="A25" s="44"/>
      <c r="B25" s="350" t="s">
        <v>6</v>
      </c>
      <c r="C25" s="350"/>
      <c r="D25" s="350"/>
      <c r="E25" s="350"/>
      <c r="F25" s="384" t="s">
        <v>7</v>
      </c>
      <c r="G25" s="384"/>
      <c r="H25" s="384"/>
      <c r="I25" s="384"/>
      <c r="J25" s="381" t="str">
        <f>IF('CC109 ACTUAL COST RES VS COM '!F8=0," ",'CC109 ACTUAL COST RES VS COM '!F8)</f>
        <v xml:space="preserve"> </v>
      </c>
      <c r="K25" s="381"/>
      <c r="L25" s="381"/>
      <c r="M25" s="7"/>
    </row>
    <row r="26" spans="1:13" s="4" customFormat="1" ht="14.1" customHeight="1" x14ac:dyDescent="0.2">
      <c r="A26" s="44"/>
      <c r="B26" s="350" t="s">
        <v>21</v>
      </c>
      <c r="C26" s="350"/>
      <c r="D26" s="350"/>
      <c r="E26" s="350"/>
      <c r="F26" s="384" t="s">
        <v>22</v>
      </c>
      <c r="G26" s="384"/>
      <c r="H26" s="384"/>
      <c r="I26" s="384"/>
      <c r="J26" s="381" t="str">
        <f>IF('CC109 ACTUAL COST RES VS COM '!F9=0," ",'CC109 ACTUAL COST RES VS COM '!F9)</f>
        <v xml:space="preserve"> </v>
      </c>
      <c r="K26" s="381"/>
      <c r="L26" s="381"/>
      <c r="M26" s="7"/>
    </row>
    <row r="27" spans="1:13" s="4" customFormat="1" ht="14.1" customHeight="1" x14ac:dyDescent="0.2">
      <c r="A27" s="44"/>
      <c r="B27" s="43"/>
      <c r="C27" s="43"/>
      <c r="D27" s="43"/>
      <c r="E27" s="43"/>
      <c r="F27" s="384"/>
      <c r="G27" s="384"/>
      <c r="H27" s="384"/>
      <c r="I27" s="384"/>
      <c r="J27" s="381" t="str">
        <f>IF('CC109 ACTUAL COST RES VS COM '!F10=0," ",'CC109 ACTUAL COST RES VS COM '!F10)</f>
        <v xml:space="preserve"> </v>
      </c>
      <c r="K27" s="381"/>
      <c r="L27" s="381"/>
      <c r="M27" s="7"/>
    </row>
    <row r="28" spans="1:13" s="4" customFormat="1" ht="14.1" customHeight="1" x14ac:dyDescent="0.2">
      <c r="A28" s="383"/>
      <c r="B28" s="383"/>
      <c r="C28" s="383"/>
      <c r="D28" s="383"/>
      <c r="E28" s="383"/>
      <c r="F28" s="383"/>
      <c r="G28" s="383"/>
      <c r="H28" s="383"/>
      <c r="I28" s="383"/>
      <c r="J28" s="383"/>
      <c r="K28" s="383"/>
      <c r="L28" s="383"/>
      <c r="M28" s="7"/>
    </row>
    <row r="29" spans="1:13" s="8" customFormat="1" ht="115.5" customHeight="1" x14ac:dyDescent="0.2">
      <c r="A29" s="45" t="s">
        <v>36</v>
      </c>
      <c r="B29" s="379" t="s">
        <v>37</v>
      </c>
      <c r="C29" s="379"/>
      <c r="D29" s="379"/>
      <c r="E29" s="379"/>
      <c r="F29" s="379"/>
      <c r="G29" s="379"/>
      <c r="H29" s="379"/>
      <c r="I29" s="379"/>
      <c r="J29" s="379"/>
      <c r="K29" s="379"/>
      <c r="L29" s="379"/>
    </row>
    <row r="30" spans="1:13" s="11" customFormat="1" x14ac:dyDescent="0.2">
      <c r="A30" s="46" t="s">
        <v>3</v>
      </c>
      <c r="B30" s="46"/>
      <c r="C30" s="46"/>
      <c r="D30" s="46"/>
      <c r="E30" s="46"/>
      <c r="F30" s="46"/>
      <c r="G30" s="46"/>
      <c r="H30" s="46"/>
      <c r="I30" s="46"/>
      <c r="J30" s="46"/>
      <c r="K30" s="46"/>
      <c r="L30" s="46"/>
    </row>
    <row r="31" spans="1:13" s="11" customFormat="1" x14ac:dyDescent="0.2">
      <c r="A31" s="46"/>
      <c r="B31" s="46"/>
      <c r="C31" s="46"/>
      <c r="D31" s="46"/>
      <c r="E31" s="46"/>
      <c r="F31" s="46"/>
      <c r="G31" s="46"/>
      <c r="H31" s="46"/>
      <c r="I31" s="46"/>
      <c r="J31" s="46"/>
      <c r="K31" s="46"/>
      <c r="L31" s="46"/>
    </row>
    <row r="32" spans="1:13" s="11" customFormat="1" x14ac:dyDescent="0.2">
      <c r="A32" s="47"/>
      <c r="B32" s="389" t="str">
        <f>IF(J7=0," ",J7)</f>
        <v xml:space="preserve"> </v>
      </c>
      <c r="C32" s="389"/>
      <c r="D32" s="389"/>
      <c r="E32" s="389"/>
      <c r="F32" s="46"/>
      <c r="G32" s="46"/>
      <c r="H32" s="47"/>
      <c r="I32" s="388"/>
      <c r="J32" s="388"/>
      <c r="K32" s="388"/>
      <c r="L32" s="388"/>
    </row>
    <row r="33" spans="1:12" s="11" customFormat="1" x14ac:dyDescent="0.2">
      <c r="A33" s="47"/>
      <c r="B33" s="387" t="s">
        <v>42</v>
      </c>
      <c r="C33" s="387"/>
      <c r="D33" s="387"/>
      <c r="E33" s="387"/>
      <c r="F33" s="46"/>
      <c r="G33" s="46"/>
      <c r="H33" s="46"/>
      <c r="I33" s="46" t="s">
        <v>40</v>
      </c>
      <c r="J33" s="46"/>
      <c r="K33" s="46"/>
      <c r="L33" s="46"/>
    </row>
    <row r="34" spans="1:12" s="11" customFormat="1" x14ac:dyDescent="0.2">
      <c r="A34" s="54"/>
      <c r="B34" s="46"/>
      <c r="C34" s="46"/>
      <c r="D34" s="46"/>
      <c r="E34" s="46"/>
      <c r="F34" s="46"/>
      <c r="G34" s="46"/>
      <c r="H34" s="47"/>
      <c r="I34" s="83"/>
      <c r="J34" s="83"/>
      <c r="K34" s="83"/>
      <c r="L34" s="83"/>
    </row>
    <row r="35" spans="1:12" s="11" customFormat="1" x14ac:dyDescent="0.2">
      <c r="A35" s="47"/>
      <c r="B35" s="390"/>
      <c r="C35" s="391"/>
      <c r="D35" s="46"/>
      <c r="E35" s="46"/>
      <c r="F35" s="46"/>
      <c r="G35" s="46"/>
      <c r="H35" s="47"/>
      <c r="I35" s="386"/>
      <c r="J35" s="386"/>
      <c r="K35" s="386"/>
      <c r="L35" s="386"/>
    </row>
    <row r="36" spans="1:12" s="11" customFormat="1" x14ac:dyDescent="0.2">
      <c r="A36" s="46"/>
      <c r="B36" s="46" t="s">
        <v>39</v>
      </c>
      <c r="C36" s="46"/>
      <c r="D36" s="46"/>
      <c r="E36" s="46"/>
      <c r="F36" s="46"/>
      <c r="G36" s="46"/>
      <c r="H36" s="46"/>
      <c r="I36" s="50" t="s">
        <v>41</v>
      </c>
      <c r="J36" s="50"/>
      <c r="K36" s="50"/>
      <c r="L36" s="50"/>
    </row>
    <row r="37" spans="1:12" s="11" customFormat="1" x14ac:dyDescent="0.2">
      <c r="A37" s="46"/>
      <c r="B37" s="46"/>
      <c r="C37" s="46"/>
      <c r="D37" s="46"/>
      <c r="E37" s="46"/>
      <c r="F37" s="46"/>
      <c r="G37" s="46"/>
      <c r="H37" s="46"/>
      <c r="I37" s="46"/>
      <c r="J37" s="46"/>
      <c r="K37" s="46"/>
      <c r="L37" s="46"/>
    </row>
    <row r="38" spans="1:12" s="11" customFormat="1" x14ac:dyDescent="0.2">
      <c r="A38" s="46"/>
      <c r="B38" s="46"/>
      <c r="C38" s="46"/>
      <c r="D38" s="46"/>
      <c r="E38" s="46"/>
      <c r="F38" s="46"/>
      <c r="G38" s="46"/>
      <c r="H38" s="46"/>
      <c r="I38" s="386"/>
      <c r="J38" s="386"/>
      <c r="K38" s="386"/>
      <c r="L38" s="386"/>
    </row>
    <row r="39" spans="1:12" s="11" customFormat="1" x14ac:dyDescent="0.2">
      <c r="A39" s="46"/>
      <c r="B39" s="46"/>
      <c r="C39" s="46"/>
      <c r="D39" s="46"/>
      <c r="E39" s="46"/>
      <c r="F39" s="46"/>
      <c r="G39" s="46"/>
      <c r="H39" s="46"/>
      <c r="I39" s="50" t="s">
        <v>43</v>
      </c>
      <c r="J39" s="50"/>
      <c r="K39" s="50"/>
      <c r="L39" s="50"/>
    </row>
    <row r="40" spans="1:12" s="11" customFormat="1" x14ac:dyDescent="0.2">
      <c r="A40" s="46" t="s">
        <v>206</v>
      </c>
      <c r="B40" s="46"/>
      <c r="C40" s="46"/>
      <c r="D40" s="46"/>
      <c r="E40" s="46"/>
      <c r="F40" s="46"/>
      <c r="G40" s="253"/>
      <c r="H40" s="51"/>
      <c r="I40" s="52"/>
      <c r="J40" s="46"/>
      <c r="K40" s="46"/>
      <c r="L40" s="46"/>
    </row>
    <row r="41" spans="1:12" s="11" customFormat="1" x14ac:dyDescent="0.2">
      <c r="A41" s="46"/>
      <c r="B41" s="46"/>
      <c r="C41" s="46"/>
      <c r="D41" s="46"/>
      <c r="E41" s="46"/>
      <c r="F41" s="46"/>
      <c r="G41" s="46"/>
      <c r="H41" s="46"/>
      <c r="I41" s="46"/>
      <c r="J41" s="46"/>
      <c r="K41" s="46"/>
      <c r="L41" s="46"/>
    </row>
    <row r="42" spans="1:12" s="11" customFormat="1" x14ac:dyDescent="0.2">
      <c r="A42" s="46"/>
      <c r="B42" s="389" t="str">
        <f>IF(J7=0,"Linked Cell",J7)</f>
        <v xml:space="preserve"> </v>
      </c>
      <c r="C42" s="389"/>
      <c r="D42" s="389"/>
      <c r="E42" s="389"/>
      <c r="F42" s="46"/>
      <c r="G42" s="46"/>
      <c r="H42" s="47"/>
      <c r="I42" s="386"/>
      <c r="J42" s="386"/>
      <c r="K42" s="386"/>
      <c r="L42" s="386"/>
    </row>
    <row r="43" spans="1:12" s="11" customFormat="1" x14ac:dyDescent="0.2">
      <c r="A43" s="46"/>
      <c r="B43" s="53" t="s">
        <v>42</v>
      </c>
      <c r="C43" s="46"/>
      <c r="D43" s="46"/>
      <c r="E43" s="46"/>
      <c r="F43" s="46"/>
      <c r="G43" s="46"/>
      <c r="H43" s="46"/>
      <c r="I43" s="53" t="s">
        <v>44</v>
      </c>
      <c r="J43" s="46"/>
      <c r="K43" s="46"/>
      <c r="L43" s="46"/>
    </row>
    <row r="44" spans="1:12" s="11" customFormat="1" x14ac:dyDescent="0.2">
      <c r="A44" s="46"/>
      <c r="B44" s="54"/>
      <c r="C44" s="54"/>
      <c r="D44" s="54"/>
      <c r="E44" s="54"/>
      <c r="F44" s="46"/>
      <c r="G44" s="46"/>
      <c r="H44" s="46"/>
      <c r="I44" s="54"/>
      <c r="J44" s="54"/>
      <c r="K44" s="54"/>
      <c r="L44" s="54"/>
    </row>
    <row r="45" spans="1:12" s="11" customFormat="1" x14ac:dyDescent="0.2">
      <c r="A45" s="46"/>
      <c r="B45" s="386"/>
      <c r="C45" s="386"/>
      <c r="D45" s="386"/>
      <c r="E45" s="386"/>
      <c r="F45" s="46"/>
      <c r="G45" s="46"/>
      <c r="H45" s="46"/>
      <c r="I45" s="386"/>
      <c r="J45" s="386"/>
      <c r="K45" s="386"/>
      <c r="L45" s="386"/>
    </row>
    <row r="46" spans="1:12" s="11" customFormat="1" x14ac:dyDescent="0.2">
      <c r="A46" s="46"/>
      <c r="B46" s="50" t="s">
        <v>40</v>
      </c>
      <c r="C46" s="50"/>
      <c r="D46" s="50"/>
      <c r="E46" s="50"/>
      <c r="F46" s="46"/>
      <c r="G46" s="46"/>
      <c r="H46" s="46"/>
      <c r="I46" s="50" t="s">
        <v>40</v>
      </c>
      <c r="J46" s="50"/>
      <c r="K46" s="50"/>
      <c r="L46" s="50"/>
    </row>
    <row r="47" spans="1:12" s="11" customFormat="1" x14ac:dyDescent="0.2">
      <c r="A47" s="46"/>
      <c r="B47" s="46"/>
      <c r="C47" s="46"/>
      <c r="D47" s="46"/>
      <c r="E47" s="46"/>
      <c r="F47" s="46"/>
      <c r="G47" s="46"/>
      <c r="H47" s="46"/>
      <c r="I47" s="46"/>
      <c r="J47" s="46"/>
      <c r="K47" s="46"/>
      <c r="L47" s="46"/>
    </row>
    <row r="48" spans="1:12" s="11" customFormat="1" x14ac:dyDescent="0.2">
      <c r="A48" s="46"/>
      <c r="B48" s="390"/>
      <c r="C48" s="391"/>
      <c r="D48" s="391"/>
      <c r="E48" s="391"/>
      <c r="F48" s="46"/>
      <c r="G48" s="46"/>
      <c r="H48" s="46"/>
      <c r="I48" s="386"/>
      <c r="J48" s="386"/>
      <c r="K48" s="386"/>
      <c r="L48" s="386"/>
    </row>
    <row r="49" spans="1:12" s="11" customFormat="1" x14ac:dyDescent="0.2">
      <c r="A49" s="46"/>
      <c r="B49" s="50" t="s">
        <v>39</v>
      </c>
      <c r="C49" s="50"/>
      <c r="D49" s="50"/>
      <c r="E49" s="50"/>
      <c r="F49" s="46"/>
      <c r="G49" s="46"/>
      <c r="H49" s="46"/>
      <c r="I49" s="50" t="s">
        <v>43</v>
      </c>
      <c r="J49" s="50"/>
      <c r="K49" s="50"/>
      <c r="L49" s="50"/>
    </row>
    <row r="50" spans="1:12" s="11" customFormat="1" x14ac:dyDescent="0.2">
      <c r="A50" s="46"/>
      <c r="B50" s="46"/>
      <c r="C50" s="46"/>
      <c r="D50" s="46"/>
      <c r="E50" s="46"/>
      <c r="F50" s="46"/>
      <c r="G50" s="46"/>
      <c r="H50" s="46"/>
      <c r="I50" s="46"/>
      <c r="J50" s="46"/>
      <c r="K50" s="46"/>
      <c r="L50" s="46"/>
    </row>
    <row r="51" spans="1:12" s="11" customFormat="1" x14ac:dyDescent="0.2">
      <c r="A51" s="46"/>
      <c r="B51" s="386"/>
      <c r="C51" s="386"/>
      <c r="D51" s="386"/>
      <c r="E51" s="386"/>
      <c r="F51" s="46"/>
      <c r="G51" s="46"/>
      <c r="H51" s="46"/>
      <c r="I51" s="386"/>
      <c r="J51" s="386"/>
      <c r="K51" s="386"/>
      <c r="L51" s="386"/>
    </row>
    <row r="52" spans="1:12" s="11" customFormat="1" x14ac:dyDescent="0.2">
      <c r="A52" s="46"/>
      <c r="B52" s="53" t="s">
        <v>213</v>
      </c>
      <c r="C52" s="46"/>
      <c r="D52" s="46"/>
      <c r="E52" s="46"/>
      <c r="F52" s="46"/>
      <c r="G52" s="46"/>
      <c r="H52" s="46"/>
      <c r="I52" s="53" t="s">
        <v>45</v>
      </c>
      <c r="J52" s="46"/>
      <c r="K52" s="46"/>
      <c r="L52" s="46"/>
    </row>
    <row r="53" spans="1:12" s="11" customFormat="1" x14ac:dyDescent="0.2">
      <c r="A53" s="46"/>
      <c r="B53" s="54"/>
      <c r="C53" s="54"/>
      <c r="D53" s="54"/>
      <c r="E53" s="54"/>
      <c r="F53" s="46"/>
      <c r="G53" s="46"/>
      <c r="H53" s="46"/>
      <c r="I53" s="54"/>
      <c r="J53" s="54"/>
      <c r="K53" s="54"/>
      <c r="L53" s="54"/>
    </row>
    <row r="54" spans="1:12" s="11" customFormat="1" x14ac:dyDescent="0.2">
      <c r="A54" s="46"/>
      <c r="B54" s="386"/>
      <c r="C54" s="386"/>
      <c r="D54" s="386"/>
      <c r="E54" s="386"/>
      <c r="F54" s="46"/>
      <c r="G54" s="46"/>
      <c r="H54" s="46"/>
      <c r="I54" s="386"/>
      <c r="J54" s="386"/>
      <c r="K54" s="386"/>
      <c r="L54" s="386"/>
    </row>
    <row r="55" spans="1:12" s="11" customFormat="1" x14ac:dyDescent="0.2">
      <c r="A55" s="46"/>
      <c r="B55" s="50" t="s">
        <v>40</v>
      </c>
      <c r="C55" s="50"/>
      <c r="D55" s="50"/>
      <c r="E55" s="50"/>
      <c r="F55" s="46"/>
      <c r="G55" s="46"/>
      <c r="H55" s="46"/>
      <c r="I55" s="50" t="s">
        <v>40</v>
      </c>
      <c r="J55" s="50"/>
      <c r="K55" s="50"/>
      <c r="L55" s="50"/>
    </row>
    <row r="56" spans="1:12" s="11" customFormat="1" x14ac:dyDescent="0.2">
      <c r="A56" s="46"/>
      <c r="B56" s="46"/>
      <c r="C56" s="46"/>
      <c r="D56" s="46"/>
      <c r="E56" s="46"/>
      <c r="F56" s="46"/>
      <c r="G56" s="46"/>
      <c r="H56" s="46"/>
      <c r="I56" s="46"/>
      <c r="J56" s="46"/>
      <c r="K56" s="46"/>
      <c r="L56" s="46"/>
    </row>
    <row r="57" spans="1:12" s="11" customFormat="1" x14ac:dyDescent="0.2">
      <c r="A57" s="46"/>
      <c r="B57" s="386"/>
      <c r="C57" s="386"/>
      <c r="D57" s="386"/>
      <c r="E57" s="386"/>
      <c r="F57" s="46"/>
      <c r="G57" s="46"/>
      <c r="H57" s="46"/>
      <c r="I57" s="386"/>
      <c r="J57" s="386"/>
      <c r="K57" s="386"/>
      <c r="L57" s="386"/>
    </row>
    <row r="58" spans="1:12" s="11" customFormat="1" x14ac:dyDescent="0.2">
      <c r="A58" s="46"/>
      <c r="B58" s="50" t="s">
        <v>43</v>
      </c>
      <c r="C58" s="50"/>
      <c r="D58" s="50"/>
      <c r="E58" s="50"/>
      <c r="F58" s="46"/>
      <c r="G58" s="46"/>
      <c r="H58" s="46"/>
      <c r="I58" s="50" t="s">
        <v>43</v>
      </c>
      <c r="J58" s="50"/>
      <c r="K58" s="50"/>
      <c r="L58" s="50"/>
    </row>
    <row r="59" spans="1:12" s="11" customFormat="1" x14ac:dyDescent="0.2">
      <c r="A59" s="46"/>
      <c r="B59" s="46"/>
      <c r="C59" s="46"/>
      <c r="D59" s="46"/>
      <c r="E59" s="46"/>
      <c r="F59" s="46"/>
      <c r="G59" s="46"/>
      <c r="H59" s="46"/>
      <c r="I59" s="46"/>
      <c r="J59" s="46"/>
      <c r="K59" s="46"/>
      <c r="L59" s="46"/>
    </row>
    <row r="60" spans="1:12" s="11" customFormat="1" x14ac:dyDescent="0.2">
      <c r="A60" s="46"/>
      <c r="B60" s="46"/>
      <c r="C60" s="46"/>
      <c r="D60" s="46"/>
      <c r="E60" s="46"/>
      <c r="F60" s="46"/>
      <c r="G60" s="46"/>
      <c r="H60" s="46"/>
      <c r="I60" s="46"/>
      <c r="J60" s="46"/>
      <c r="K60" s="46"/>
      <c r="L60" s="46"/>
    </row>
    <row r="61" spans="1:12" s="11" customFormat="1" x14ac:dyDescent="0.2">
      <c r="A61" s="46"/>
      <c r="B61" s="386"/>
      <c r="C61" s="386"/>
      <c r="D61" s="386"/>
      <c r="E61" s="386"/>
      <c r="F61" s="46"/>
      <c r="G61" s="46"/>
      <c r="H61" s="46"/>
      <c r="I61" s="386"/>
      <c r="J61" s="386"/>
      <c r="K61" s="386"/>
      <c r="L61" s="386"/>
    </row>
    <row r="62" spans="1:12" x14ac:dyDescent="0.2">
      <c r="A62" s="54"/>
      <c r="B62" s="53" t="s">
        <v>47</v>
      </c>
      <c r="C62" s="46"/>
      <c r="D62" s="46"/>
      <c r="E62" s="46"/>
      <c r="F62" s="54"/>
      <c r="G62" s="143"/>
      <c r="H62" s="54"/>
      <c r="I62" s="53" t="s">
        <v>46</v>
      </c>
      <c r="J62" s="46"/>
      <c r="K62" s="46"/>
      <c r="L62" s="46"/>
    </row>
    <row r="63" spans="1:12" x14ac:dyDescent="0.2">
      <c r="A63" s="54"/>
      <c r="B63" s="54"/>
      <c r="C63" s="54"/>
      <c r="D63" s="54"/>
      <c r="E63" s="54"/>
      <c r="F63" s="54"/>
      <c r="G63" s="143"/>
      <c r="H63" s="54"/>
      <c r="I63" s="143"/>
      <c r="J63" s="143"/>
      <c r="K63" s="143"/>
      <c r="L63" s="143"/>
    </row>
    <row r="64" spans="1:12" x14ac:dyDescent="0.2">
      <c r="A64" s="54"/>
      <c r="B64" s="386"/>
      <c r="C64" s="386"/>
      <c r="D64" s="386"/>
      <c r="E64" s="386"/>
      <c r="F64" s="54"/>
      <c r="G64" s="143"/>
      <c r="H64" s="54"/>
      <c r="I64" s="386"/>
      <c r="J64" s="386"/>
      <c r="K64" s="386"/>
      <c r="L64" s="386"/>
    </row>
    <row r="65" spans="1:12" x14ac:dyDescent="0.2">
      <c r="A65" s="54"/>
      <c r="B65" s="50" t="s">
        <v>40</v>
      </c>
      <c r="C65" s="50"/>
      <c r="D65" s="50"/>
      <c r="E65" s="50"/>
      <c r="F65" s="54"/>
      <c r="G65" s="143"/>
      <c r="H65" s="54"/>
      <c r="I65" s="145" t="s">
        <v>40</v>
      </c>
      <c r="J65" s="145"/>
      <c r="K65" s="145"/>
      <c r="L65" s="145"/>
    </row>
    <row r="66" spans="1:12" x14ac:dyDescent="0.2">
      <c r="A66" s="54"/>
      <c r="B66" s="46"/>
      <c r="C66" s="46"/>
      <c r="D66" s="46"/>
      <c r="E66" s="46"/>
      <c r="F66" s="54"/>
      <c r="G66" s="143"/>
      <c r="H66" s="54"/>
      <c r="I66" s="46"/>
      <c r="J66" s="46"/>
      <c r="K66" s="46"/>
      <c r="L66" s="46"/>
    </row>
    <row r="67" spans="1:12" x14ac:dyDescent="0.2">
      <c r="A67" s="54"/>
      <c r="B67" s="386"/>
      <c r="C67" s="386"/>
      <c r="D67" s="386"/>
      <c r="E67" s="386"/>
      <c r="F67" s="54"/>
      <c r="G67" s="143"/>
      <c r="H67" s="54"/>
      <c r="I67" s="386"/>
      <c r="J67" s="386"/>
      <c r="K67" s="386"/>
      <c r="L67" s="386"/>
    </row>
    <row r="68" spans="1:12" x14ac:dyDescent="0.2">
      <c r="A68" s="54"/>
      <c r="B68" s="50" t="s">
        <v>43</v>
      </c>
      <c r="C68" s="50"/>
      <c r="D68" s="50"/>
      <c r="E68" s="50"/>
      <c r="F68" s="54"/>
      <c r="G68" s="143"/>
      <c r="H68" s="54"/>
      <c r="I68" s="145" t="s">
        <v>43</v>
      </c>
      <c r="J68" s="145"/>
      <c r="K68" s="145"/>
      <c r="L68" s="145"/>
    </row>
    <row r="69" spans="1:12" x14ac:dyDescent="0.2">
      <c r="A69" s="54"/>
      <c r="B69" s="54"/>
      <c r="C69" s="54"/>
      <c r="D69" s="54"/>
      <c r="E69" s="54"/>
      <c r="F69" s="54"/>
      <c r="G69" s="143"/>
      <c r="H69" s="54"/>
      <c r="I69" s="54"/>
      <c r="J69" s="54"/>
      <c r="K69" s="54"/>
      <c r="L69" s="54"/>
    </row>
  </sheetData>
  <sheetProtection password="DE49" sheet="1" objects="1" scenarios="1" selectLockedCells="1"/>
  <mergeCells count="70">
    <mergeCell ref="A1:L1"/>
    <mergeCell ref="A2:L2"/>
    <mergeCell ref="A3:J3"/>
    <mergeCell ref="A4:L4"/>
    <mergeCell ref="A5:J5"/>
    <mergeCell ref="B6:E6"/>
    <mergeCell ref="F6:I6"/>
    <mergeCell ref="J6:L6"/>
    <mergeCell ref="B7:E7"/>
    <mergeCell ref="F7:I7"/>
    <mergeCell ref="J7:L7"/>
    <mergeCell ref="B8:E8"/>
    <mergeCell ref="F8:I8"/>
    <mergeCell ref="J8:L8"/>
    <mergeCell ref="A18:L18"/>
    <mergeCell ref="B9:E9"/>
    <mergeCell ref="F9:I9"/>
    <mergeCell ref="J9:L9"/>
    <mergeCell ref="J10:L10"/>
    <mergeCell ref="A11:L11"/>
    <mergeCell ref="A12:L12"/>
    <mergeCell ref="B13:L13"/>
    <mergeCell ref="B14:L14"/>
    <mergeCell ref="B15:L15"/>
    <mergeCell ref="B16:L16"/>
    <mergeCell ref="B17:L17"/>
    <mergeCell ref="A19:J19"/>
    <mergeCell ref="A20:L20"/>
    <mergeCell ref="A21:J21"/>
    <mergeCell ref="K21:L21"/>
    <mergeCell ref="B23:E23"/>
    <mergeCell ref="F23:I23"/>
    <mergeCell ref="J23:L23"/>
    <mergeCell ref="A28:L28"/>
    <mergeCell ref="B24:E24"/>
    <mergeCell ref="F24:I24"/>
    <mergeCell ref="J24:L24"/>
    <mergeCell ref="B25:E25"/>
    <mergeCell ref="F25:I25"/>
    <mergeCell ref="J25:L25"/>
    <mergeCell ref="B26:E26"/>
    <mergeCell ref="F26:I26"/>
    <mergeCell ref="J26:L26"/>
    <mergeCell ref="F27:I27"/>
    <mergeCell ref="J27:L27"/>
    <mergeCell ref="B48:E48"/>
    <mergeCell ref="I48:L48"/>
    <mergeCell ref="B29:L29"/>
    <mergeCell ref="B32:E32"/>
    <mergeCell ref="I32:L32"/>
    <mergeCell ref="B33:E33"/>
    <mergeCell ref="B35:C35"/>
    <mergeCell ref="I35:L35"/>
    <mergeCell ref="I38:L38"/>
    <mergeCell ref="B42:E42"/>
    <mergeCell ref="I42:L42"/>
    <mergeCell ref="B45:E45"/>
    <mergeCell ref="I45:L45"/>
    <mergeCell ref="B61:E61"/>
    <mergeCell ref="B64:E64"/>
    <mergeCell ref="B67:E67"/>
    <mergeCell ref="B51:E51"/>
    <mergeCell ref="I51:L51"/>
    <mergeCell ref="B54:E54"/>
    <mergeCell ref="I54:L54"/>
    <mergeCell ref="B57:E57"/>
    <mergeCell ref="I57:L57"/>
    <mergeCell ref="I61:L61"/>
    <mergeCell ref="I64:L64"/>
    <mergeCell ref="I67:L67"/>
  </mergeCells>
  <conditionalFormatting sqref="J6:L10">
    <cfRule type="containsText" dxfId="1" priority="2" operator="containsText" text="Linked Cell">
      <formula>NOT(ISERROR(SEARCH("Linked Cell",J6)))</formula>
    </cfRule>
  </conditionalFormatting>
  <conditionalFormatting sqref="J23:L27 B32:E32 B42:E42">
    <cfRule type="containsText" dxfId="0" priority="1" operator="containsText" text="Linked Cell">
      <formula>NOT(ISERROR(SEARCH("Linked Cell",B23)))</formula>
    </cfRule>
  </conditionalFormatting>
  <printOptions horizontalCentered="1"/>
  <pageMargins left="0.25" right="0.25" top="0.5" bottom="0.25" header="0.3" footer="0.3"/>
  <pageSetup fitToHeight="2" orientation="portrait" blackAndWhite="1" r:id="rId1"/>
  <rowBreaks count="1" manualBreakCount="1">
    <brk id="17" max="1638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8"/>
  <sheetViews>
    <sheetView showGridLines="0" view="pageBreakPreview" zoomScaleNormal="100" zoomScaleSheetLayoutView="100" workbookViewId="0">
      <selection activeCell="I32" sqref="I32:L32"/>
    </sheetView>
  </sheetViews>
  <sheetFormatPr defaultColWidth="9.140625" defaultRowHeight="12.75" x14ac:dyDescent="0.2"/>
  <cols>
    <col min="1" max="1" width="3.7109375" style="7" customWidth="1"/>
    <col min="2" max="5" width="9.140625" style="7"/>
    <col min="6" max="6" width="7.140625" style="7" customWidth="1"/>
    <col min="7" max="7" width="2.7109375" style="138" customWidth="1"/>
    <col min="8" max="16384" width="9.140625" style="7"/>
  </cols>
  <sheetData>
    <row r="1" spans="1:15" s="138" customFormat="1" ht="12" customHeight="1" x14ac:dyDescent="0.2">
      <c r="A1" s="392" t="str">
        <f>'CC100 MORTGAGE ACTUAL COST'!A1</f>
        <v>Updated 12/2021</v>
      </c>
      <c r="B1" s="392"/>
      <c r="C1" s="392"/>
      <c r="D1" s="392"/>
      <c r="E1" s="392"/>
      <c r="F1" s="392"/>
      <c r="G1" s="392"/>
      <c r="H1" s="392"/>
      <c r="I1" s="392"/>
      <c r="J1" s="392"/>
      <c r="K1" s="392"/>
      <c r="L1" s="392"/>
    </row>
    <row r="2" spans="1:15" s="3" customFormat="1" ht="18" customHeight="1" x14ac:dyDescent="0.2">
      <c r="A2" s="375" t="s">
        <v>5</v>
      </c>
      <c r="B2" s="375"/>
      <c r="C2" s="375"/>
      <c r="D2" s="375"/>
      <c r="E2" s="375"/>
      <c r="F2" s="375"/>
      <c r="G2" s="375"/>
      <c r="H2" s="375"/>
      <c r="I2" s="375"/>
      <c r="J2" s="375"/>
      <c r="K2" s="375"/>
      <c r="L2" s="375"/>
    </row>
    <row r="3" spans="1:15" s="3" customFormat="1" ht="5.0999999999999996" customHeight="1" x14ac:dyDescent="0.2">
      <c r="A3" s="376"/>
      <c r="B3" s="376"/>
      <c r="C3" s="376"/>
      <c r="D3" s="376"/>
      <c r="E3" s="376"/>
      <c r="F3" s="376"/>
      <c r="G3" s="376"/>
      <c r="H3" s="376"/>
      <c r="I3" s="376"/>
      <c r="J3" s="376"/>
    </row>
    <row r="4" spans="1:15" s="3" customFormat="1" ht="18" customHeight="1" x14ac:dyDescent="0.2">
      <c r="A4" s="377" t="s">
        <v>323</v>
      </c>
      <c r="B4" s="377"/>
      <c r="C4" s="377"/>
      <c r="D4" s="377"/>
      <c r="E4" s="377"/>
      <c r="F4" s="377"/>
      <c r="G4" s="377"/>
      <c r="H4" s="377"/>
      <c r="I4" s="377"/>
      <c r="J4" s="377"/>
      <c r="K4" s="377"/>
      <c r="L4" s="377"/>
      <c r="M4" s="15"/>
    </row>
    <row r="5" spans="1:15" s="3" customFormat="1" ht="12" customHeight="1" x14ac:dyDescent="0.2">
      <c r="A5" s="378"/>
      <c r="B5" s="378"/>
      <c r="C5" s="378"/>
      <c r="D5" s="378"/>
      <c r="E5" s="378"/>
      <c r="F5" s="378"/>
      <c r="G5" s="378"/>
      <c r="H5" s="378"/>
      <c r="I5" s="378"/>
      <c r="J5" s="378"/>
      <c r="L5" s="7"/>
      <c r="M5" s="7"/>
      <c r="O5" s="1"/>
    </row>
    <row r="6" spans="1:15" s="17" customFormat="1" ht="14.1" customHeight="1" x14ac:dyDescent="0.2">
      <c r="A6" s="42" t="s">
        <v>18</v>
      </c>
      <c r="B6" s="350" t="s">
        <v>19</v>
      </c>
      <c r="C6" s="350"/>
      <c r="D6" s="350"/>
      <c r="E6" s="55" t="s">
        <v>8</v>
      </c>
      <c r="F6" s="43"/>
      <c r="G6" s="140"/>
      <c r="H6" s="55"/>
      <c r="I6" s="381" t="str">
        <f>IF('CC100 MORTGAGE ACTUAL COST'!G6=0," ",'CC100 MORTGAGE ACTUAL COST'!G6)</f>
        <v xml:space="preserve"> </v>
      </c>
      <c r="J6" s="381"/>
      <c r="K6" s="381"/>
      <c r="L6" s="381"/>
      <c r="M6" s="16"/>
    </row>
    <row r="7" spans="1:15" s="17" customFormat="1" ht="14.1" customHeight="1" x14ac:dyDescent="0.2">
      <c r="A7" s="42"/>
      <c r="B7" s="350" t="s">
        <v>20</v>
      </c>
      <c r="C7" s="350"/>
      <c r="D7" s="350"/>
      <c r="E7" s="55" t="s">
        <v>4</v>
      </c>
      <c r="F7" s="43"/>
      <c r="G7" s="140"/>
      <c r="H7" s="55"/>
      <c r="I7" s="393" t="str">
        <f>IF('CC100 MORTGAGE ACTUAL COST'!G7=0," ",'CC100 MORTGAGE ACTUAL COST'!G7)</f>
        <v xml:space="preserve"> </v>
      </c>
      <c r="J7" s="393"/>
      <c r="K7" s="393"/>
      <c r="L7" s="393"/>
      <c r="M7" s="16"/>
    </row>
    <row r="8" spans="1:15" s="17" customFormat="1" ht="14.1" customHeight="1" x14ac:dyDescent="0.2">
      <c r="A8" s="42"/>
      <c r="B8" s="350" t="s">
        <v>6</v>
      </c>
      <c r="C8" s="350"/>
      <c r="D8" s="350"/>
      <c r="E8" s="55" t="s">
        <v>247</v>
      </c>
      <c r="F8" s="43"/>
      <c r="G8" s="140"/>
      <c r="H8" s="55"/>
      <c r="I8" s="393" t="str">
        <f>IF('CC100 MORTGAGE ACTUAL COST'!G8=0," ",'CC100 MORTGAGE ACTUAL COST'!G8)</f>
        <v xml:space="preserve"> </v>
      </c>
      <c r="J8" s="393"/>
      <c r="K8" s="393"/>
      <c r="L8" s="393"/>
      <c r="M8" s="16"/>
    </row>
    <row r="9" spans="1:15" s="17" customFormat="1" ht="14.1" customHeight="1" x14ac:dyDescent="0.2">
      <c r="A9" s="42"/>
      <c r="B9" s="350" t="s">
        <v>21</v>
      </c>
      <c r="C9" s="350"/>
      <c r="D9" s="350"/>
      <c r="E9" s="55" t="s">
        <v>22</v>
      </c>
      <c r="F9" s="43"/>
      <c r="G9" s="140"/>
      <c r="H9" s="55"/>
      <c r="I9" s="393" t="str">
        <f>IF('CC100 MORTGAGE ACTUAL COST'!G9=0," ",'CC100 MORTGAGE ACTUAL COST'!G9)</f>
        <v xml:space="preserve"> </v>
      </c>
      <c r="J9" s="393"/>
      <c r="K9" s="393"/>
      <c r="L9" s="393"/>
      <c r="M9" s="16"/>
    </row>
    <row r="10" spans="1:15" s="17" customFormat="1" ht="14.1" customHeight="1" x14ac:dyDescent="0.2">
      <c r="A10" s="42"/>
      <c r="B10" s="43"/>
      <c r="C10" s="43"/>
      <c r="D10" s="43"/>
      <c r="E10" s="43"/>
      <c r="F10" s="55"/>
      <c r="G10" s="144"/>
      <c r="H10" s="55"/>
      <c r="I10" s="393" t="str">
        <f>IF('CC100 MORTGAGE ACTUAL COST'!G10=0," ",'CC100 MORTGAGE ACTUAL COST'!G10)</f>
        <v xml:space="preserve"> </v>
      </c>
      <c r="J10" s="393"/>
      <c r="K10" s="393"/>
      <c r="L10" s="393"/>
      <c r="M10" s="16"/>
    </row>
    <row r="11" spans="1:15" s="4" customFormat="1" ht="6.95" customHeight="1" x14ac:dyDescent="0.2">
      <c r="A11" s="383"/>
      <c r="B11" s="383"/>
      <c r="C11" s="383"/>
      <c r="D11" s="383"/>
      <c r="E11" s="383"/>
      <c r="F11" s="383"/>
      <c r="G11" s="383"/>
      <c r="H11" s="383"/>
      <c r="I11" s="383"/>
      <c r="J11" s="383"/>
      <c r="K11" s="383"/>
      <c r="L11" s="383"/>
      <c r="M11" s="7"/>
    </row>
    <row r="12" spans="1:15" ht="317.25" customHeight="1" x14ac:dyDescent="0.2">
      <c r="A12" s="380" t="s">
        <v>201</v>
      </c>
      <c r="B12" s="380"/>
      <c r="C12" s="380"/>
      <c r="D12" s="380"/>
      <c r="E12" s="380"/>
      <c r="F12" s="380"/>
      <c r="G12" s="380"/>
      <c r="H12" s="380"/>
      <c r="I12" s="380"/>
      <c r="J12" s="380"/>
      <c r="K12" s="380"/>
      <c r="L12" s="380"/>
    </row>
    <row r="13" spans="1:15" ht="80.25" customHeight="1" x14ac:dyDescent="0.2">
      <c r="A13" s="45" t="s">
        <v>29</v>
      </c>
      <c r="B13" s="379" t="s">
        <v>202</v>
      </c>
      <c r="C13" s="379"/>
      <c r="D13" s="379"/>
      <c r="E13" s="379"/>
      <c r="F13" s="379"/>
      <c r="G13" s="379"/>
      <c r="H13" s="379"/>
      <c r="I13" s="379"/>
      <c r="J13" s="379"/>
      <c r="K13" s="379"/>
      <c r="L13" s="379"/>
    </row>
    <row r="14" spans="1:15" x14ac:dyDescent="0.2">
      <c r="A14" s="45" t="s">
        <v>30</v>
      </c>
      <c r="B14" s="382" t="s">
        <v>31</v>
      </c>
      <c r="C14" s="382"/>
      <c r="D14" s="382"/>
      <c r="E14" s="382"/>
      <c r="F14" s="382"/>
      <c r="G14" s="382"/>
      <c r="H14" s="382"/>
      <c r="I14" s="382"/>
      <c r="J14" s="382"/>
      <c r="K14" s="382"/>
      <c r="L14" s="382"/>
    </row>
    <row r="15" spans="1:15" ht="47.25" customHeight="1" x14ac:dyDescent="0.2">
      <c r="A15" s="45" t="s">
        <v>32</v>
      </c>
      <c r="B15" s="379" t="s">
        <v>33</v>
      </c>
      <c r="C15" s="379"/>
      <c r="D15" s="379"/>
      <c r="E15" s="379"/>
      <c r="F15" s="379"/>
      <c r="G15" s="379"/>
      <c r="H15" s="379"/>
      <c r="I15" s="379"/>
      <c r="J15" s="379"/>
      <c r="K15" s="379"/>
      <c r="L15" s="379"/>
    </row>
    <row r="16" spans="1:15" ht="69" customHeight="1" x14ac:dyDescent="0.2">
      <c r="A16" s="45" t="s">
        <v>34</v>
      </c>
      <c r="B16" s="379" t="s">
        <v>203</v>
      </c>
      <c r="C16" s="379"/>
      <c r="D16" s="379"/>
      <c r="E16" s="379"/>
      <c r="F16" s="379"/>
      <c r="G16" s="379"/>
      <c r="H16" s="379"/>
      <c r="I16" s="379"/>
      <c r="J16" s="379"/>
      <c r="K16" s="379"/>
      <c r="L16" s="379"/>
    </row>
    <row r="17" spans="1:13" s="8" customFormat="1" ht="103.5" customHeight="1" x14ac:dyDescent="0.2">
      <c r="A17" s="45" t="s">
        <v>35</v>
      </c>
      <c r="B17" s="379" t="s">
        <v>204</v>
      </c>
      <c r="C17" s="379"/>
      <c r="D17" s="379"/>
      <c r="E17" s="379"/>
      <c r="F17" s="379"/>
      <c r="G17" s="379"/>
      <c r="H17" s="379"/>
      <c r="I17" s="379"/>
      <c r="J17" s="379"/>
      <c r="K17" s="379"/>
      <c r="L17" s="379"/>
    </row>
    <row r="18" spans="1:13" s="3" customFormat="1" ht="18" customHeight="1" x14ac:dyDescent="0.2">
      <c r="A18" s="375" t="s">
        <v>5</v>
      </c>
      <c r="B18" s="375"/>
      <c r="C18" s="375"/>
      <c r="D18" s="375"/>
      <c r="E18" s="375"/>
      <c r="F18" s="375"/>
      <c r="G18" s="375"/>
      <c r="H18" s="375"/>
      <c r="I18" s="375"/>
      <c r="J18" s="375"/>
      <c r="K18" s="375"/>
      <c r="L18" s="375"/>
    </row>
    <row r="19" spans="1:13" s="3" customFormat="1" ht="5.0999999999999996" customHeight="1" x14ac:dyDescent="0.2">
      <c r="A19" s="376"/>
      <c r="B19" s="376"/>
      <c r="C19" s="376"/>
      <c r="D19" s="376"/>
      <c r="E19" s="376"/>
      <c r="F19" s="376"/>
      <c r="G19" s="376"/>
      <c r="H19" s="376"/>
      <c r="I19" s="376"/>
      <c r="J19" s="376"/>
    </row>
    <row r="20" spans="1:13" s="3" customFormat="1" ht="18" customHeight="1" x14ac:dyDescent="0.2">
      <c r="A20" s="377" t="s">
        <v>323</v>
      </c>
      <c r="B20" s="377"/>
      <c r="C20" s="377"/>
      <c r="D20" s="377"/>
      <c r="E20" s="377"/>
      <c r="F20" s="377"/>
      <c r="G20" s="377"/>
      <c r="H20" s="377"/>
      <c r="I20" s="377"/>
      <c r="J20" s="377"/>
      <c r="K20" s="377"/>
      <c r="L20" s="377"/>
      <c r="M20" s="15"/>
    </row>
    <row r="21" spans="1:13" s="3" customFormat="1" ht="12" customHeight="1" x14ac:dyDescent="0.2">
      <c r="A21" s="378"/>
      <c r="B21" s="378"/>
      <c r="C21" s="378"/>
      <c r="D21" s="378"/>
      <c r="E21" s="378"/>
      <c r="F21" s="378"/>
      <c r="G21" s="378"/>
      <c r="H21" s="378"/>
      <c r="I21" s="378"/>
      <c r="J21" s="378"/>
      <c r="K21" s="385" t="s">
        <v>38</v>
      </c>
      <c r="L21" s="385"/>
      <c r="M21" s="7"/>
    </row>
    <row r="22" spans="1:13" s="3" customFormat="1" ht="6" customHeight="1" x14ac:dyDescent="0.2">
      <c r="A22" s="9"/>
      <c r="B22" s="9"/>
      <c r="C22" s="9"/>
      <c r="D22" s="9"/>
      <c r="E22" s="9"/>
      <c r="F22" s="9"/>
      <c r="G22" s="142"/>
      <c r="H22" s="9"/>
      <c r="I22" s="9"/>
      <c r="J22" s="9"/>
      <c r="K22" s="10"/>
      <c r="L22" s="10"/>
      <c r="M22" s="7"/>
    </row>
    <row r="23" spans="1:13" s="3" customFormat="1" ht="14.1" customHeight="1" x14ac:dyDescent="0.2">
      <c r="A23" s="42" t="s">
        <v>18</v>
      </c>
      <c r="B23" s="350" t="s">
        <v>19</v>
      </c>
      <c r="C23" s="350"/>
      <c r="D23" s="350"/>
      <c r="E23" s="350"/>
      <c r="F23" s="384" t="s">
        <v>207</v>
      </c>
      <c r="G23" s="384"/>
      <c r="H23" s="384"/>
      <c r="I23" s="384"/>
      <c r="J23" s="381" t="str">
        <f>IF('CC100 MORTGAGE ACTUAL COST'!G6=0," ",'CC100 MORTGAGE ACTUAL COST'!G6)</f>
        <v xml:space="preserve"> </v>
      </c>
      <c r="K23" s="381"/>
      <c r="L23" s="381"/>
      <c r="M23" s="7"/>
    </row>
    <row r="24" spans="1:13" s="4" customFormat="1" ht="14.1" customHeight="1" x14ac:dyDescent="0.2">
      <c r="A24" s="42"/>
      <c r="B24" s="350" t="s">
        <v>20</v>
      </c>
      <c r="C24" s="350"/>
      <c r="D24" s="350"/>
      <c r="E24" s="350"/>
      <c r="F24" s="384" t="s">
        <v>4</v>
      </c>
      <c r="G24" s="384"/>
      <c r="H24" s="384"/>
      <c r="I24" s="384"/>
      <c r="J24" s="381" t="str">
        <f>IF('CC100 MORTGAGE ACTUAL COST'!G7=0," ",'CC100 MORTGAGE ACTUAL COST'!G7)</f>
        <v xml:space="preserve"> </v>
      </c>
      <c r="K24" s="381"/>
      <c r="L24" s="381"/>
      <c r="M24" s="7"/>
    </row>
    <row r="25" spans="1:13" s="4" customFormat="1" ht="14.1" customHeight="1" x14ac:dyDescent="0.2">
      <c r="A25" s="42"/>
      <c r="B25" s="350" t="s">
        <v>6</v>
      </c>
      <c r="C25" s="350"/>
      <c r="D25" s="350"/>
      <c r="E25" s="350"/>
      <c r="F25" s="384" t="s">
        <v>7</v>
      </c>
      <c r="G25" s="384"/>
      <c r="H25" s="384"/>
      <c r="I25" s="384"/>
      <c r="J25" s="381" t="str">
        <f>IF('CC100 MORTGAGE ACTUAL COST'!G8=0," ",'CC100 MORTGAGE ACTUAL COST'!G8)</f>
        <v xml:space="preserve"> </v>
      </c>
      <c r="K25" s="381"/>
      <c r="L25" s="381"/>
      <c r="M25" s="7"/>
    </row>
    <row r="26" spans="1:13" s="4" customFormat="1" ht="14.1" customHeight="1" x14ac:dyDescent="0.2">
      <c r="A26" s="42"/>
      <c r="B26" s="350" t="s">
        <v>21</v>
      </c>
      <c r="C26" s="350"/>
      <c r="D26" s="350"/>
      <c r="E26" s="350"/>
      <c r="F26" s="384" t="s">
        <v>22</v>
      </c>
      <c r="G26" s="384"/>
      <c r="H26" s="384"/>
      <c r="I26" s="384"/>
      <c r="J26" s="381" t="str">
        <f>IF('CC100 MORTGAGE ACTUAL COST'!G9=0," ",'CC100 MORTGAGE ACTUAL COST'!G9)</f>
        <v xml:space="preserve"> </v>
      </c>
      <c r="K26" s="381"/>
      <c r="L26" s="381"/>
      <c r="M26" s="7"/>
    </row>
    <row r="27" spans="1:13" s="4" customFormat="1" ht="14.1" customHeight="1" x14ac:dyDescent="0.2">
      <c r="A27" s="42"/>
      <c r="B27" s="43"/>
      <c r="C27" s="43"/>
      <c r="D27" s="43"/>
      <c r="E27" s="43"/>
      <c r="F27" s="384"/>
      <c r="G27" s="384"/>
      <c r="H27" s="384"/>
      <c r="I27" s="384"/>
      <c r="J27" s="381" t="str">
        <f>IF('CC100 MORTGAGE ACTUAL COST'!G10=0," ",'CC100 MORTGAGE ACTUAL COST'!G10)</f>
        <v xml:space="preserve"> </v>
      </c>
      <c r="K27" s="381"/>
      <c r="L27" s="381"/>
      <c r="M27" s="7"/>
    </row>
    <row r="28" spans="1:13" s="4" customFormat="1" ht="14.1" customHeight="1" x14ac:dyDescent="0.2">
      <c r="A28" s="383"/>
      <c r="B28" s="383"/>
      <c r="C28" s="383"/>
      <c r="D28" s="383"/>
      <c r="E28" s="383"/>
      <c r="F28" s="383"/>
      <c r="G28" s="383"/>
      <c r="H28" s="383"/>
      <c r="I28" s="383"/>
      <c r="J28" s="383"/>
      <c r="K28" s="383"/>
      <c r="L28" s="383"/>
      <c r="M28" s="7"/>
    </row>
    <row r="29" spans="1:13" s="8" customFormat="1" ht="119.25" customHeight="1" x14ac:dyDescent="0.2">
      <c r="A29" s="45" t="s">
        <v>36</v>
      </c>
      <c r="B29" s="379" t="s">
        <v>205</v>
      </c>
      <c r="C29" s="379"/>
      <c r="D29" s="379"/>
      <c r="E29" s="379"/>
      <c r="F29" s="379"/>
      <c r="G29" s="379"/>
      <c r="H29" s="379"/>
      <c r="I29" s="379"/>
      <c r="J29" s="379"/>
      <c r="K29" s="379"/>
      <c r="L29" s="379"/>
    </row>
    <row r="30" spans="1:13" s="11" customFormat="1" x14ac:dyDescent="0.2">
      <c r="A30" s="46" t="s">
        <v>3</v>
      </c>
      <c r="B30" s="46"/>
      <c r="C30" s="46"/>
      <c r="D30" s="46"/>
      <c r="E30" s="46"/>
      <c r="F30" s="46"/>
      <c r="G30" s="46"/>
      <c r="H30" s="46"/>
      <c r="I30" s="46"/>
      <c r="J30" s="46"/>
      <c r="K30" s="46"/>
      <c r="L30" s="46"/>
    </row>
    <row r="31" spans="1:13" s="11" customFormat="1" x14ac:dyDescent="0.2">
      <c r="A31" s="46"/>
      <c r="B31" s="46"/>
      <c r="C31" s="46"/>
      <c r="D31" s="46"/>
      <c r="E31" s="46"/>
      <c r="F31" s="46"/>
      <c r="G31" s="46"/>
      <c r="H31" s="46"/>
      <c r="I31" s="46"/>
      <c r="J31" s="46"/>
      <c r="K31" s="46"/>
      <c r="L31" s="46"/>
    </row>
    <row r="32" spans="1:13" s="11" customFormat="1" x14ac:dyDescent="0.2">
      <c r="A32" s="47"/>
      <c r="B32" s="389" t="str">
        <f>IF(I7=0," ",I7)</f>
        <v xml:space="preserve"> </v>
      </c>
      <c r="C32" s="389"/>
      <c r="D32" s="389"/>
      <c r="E32" s="389"/>
      <c r="F32" s="46"/>
      <c r="G32" s="46"/>
      <c r="H32" s="47"/>
      <c r="I32" s="388"/>
      <c r="J32" s="388"/>
      <c r="K32" s="388"/>
      <c r="L32" s="388"/>
    </row>
    <row r="33" spans="1:12" s="11" customFormat="1" x14ac:dyDescent="0.2">
      <c r="A33" s="47"/>
      <c r="B33" s="387" t="s">
        <v>42</v>
      </c>
      <c r="C33" s="387"/>
      <c r="D33" s="387"/>
      <c r="E33" s="387"/>
      <c r="F33" s="46"/>
      <c r="G33" s="46"/>
      <c r="H33" s="46"/>
      <c r="I33" s="46" t="s">
        <v>40</v>
      </c>
      <c r="J33" s="46"/>
      <c r="K33" s="46"/>
      <c r="L33" s="46"/>
    </row>
    <row r="34" spans="1:12" s="11" customFormat="1" x14ac:dyDescent="0.2">
      <c r="A34" s="48"/>
      <c r="B34" s="46"/>
      <c r="C34" s="46"/>
      <c r="D34" s="46"/>
      <c r="E34" s="46"/>
      <c r="F34" s="46"/>
      <c r="G34" s="46"/>
      <c r="H34" s="47"/>
      <c r="I34" s="49"/>
      <c r="J34" s="49"/>
      <c r="K34" s="49"/>
      <c r="L34" s="49"/>
    </row>
    <row r="35" spans="1:12" s="11" customFormat="1" x14ac:dyDescent="0.2">
      <c r="A35" s="47"/>
      <c r="B35" s="390"/>
      <c r="C35" s="391"/>
      <c r="D35" s="46"/>
      <c r="E35" s="46"/>
      <c r="F35" s="46"/>
      <c r="G35" s="46"/>
      <c r="H35" s="47"/>
      <c r="I35" s="386"/>
      <c r="J35" s="386"/>
      <c r="K35" s="386"/>
      <c r="L35" s="386"/>
    </row>
    <row r="36" spans="1:12" s="11" customFormat="1" x14ac:dyDescent="0.2">
      <c r="A36" s="46"/>
      <c r="B36" s="46" t="s">
        <v>39</v>
      </c>
      <c r="C36" s="46"/>
      <c r="D36" s="46"/>
      <c r="E36" s="46"/>
      <c r="F36" s="46"/>
      <c r="G36" s="46"/>
      <c r="H36" s="46"/>
      <c r="I36" s="50" t="s">
        <v>41</v>
      </c>
      <c r="J36" s="50"/>
      <c r="K36" s="50"/>
      <c r="L36" s="50"/>
    </row>
    <row r="37" spans="1:12" s="11" customFormat="1" x14ac:dyDescent="0.2">
      <c r="A37" s="46"/>
      <c r="B37" s="46"/>
      <c r="C37" s="46"/>
      <c r="D37" s="46"/>
      <c r="E37" s="46"/>
      <c r="F37" s="46"/>
      <c r="G37" s="46"/>
      <c r="H37" s="46"/>
      <c r="I37" s="46"/>
      <c r="J37" s="46"/>
      <c r="K37" s="46"/>
      <c r="L37" s="46"/>
    </row>
    <row r="38" spans="1:12" s="11" customFormat="1" x14ac:dyDescent="0.2">
      <c r="A38" s="46"/>
      <c r="B38" s="46"/>
      <c r="C38" s="46"/>
      <c r="D38" s="46"/>
      <c r="E38" s="46"/>
      <c r="F38" s="46"/>
      <c r="G38" s="46"/>
      <c r="H38" s="46"/>
      <c r="I38" s="386"/>
      <c r="J38" s="386"/>
      <c r="K38" s="386"/>
      <c r="L38" s="386"/>
    </row>
    <row r="39" spans="1:12" s="11" customFormat="1" x14ac:dyDescent="0.2">
      <c r="A39" s="46"/>
      <c r="B39" s="46"/>
      <c r="C39" s="46"/>
      <c r="D39" s="46"/>
      <c r="E39" s="46"/>
      <c r="F39" s="46"/>
      <c r="G39" s="46"/>
      <c r="H39" s="46"/>
      <c r="I39" s="50" t="s">
        <v>43</v>
      </c>
      <c r="J39" s="50"/>
      <c r="K39" s="50"/>
      <c r="L39" s="50"/>
    </row>
    <row r="40" spans="1:12" s="11" customFormat="1" x14ac:dyDescent="0.2">
      <c r="A40" s="46" t="s">
        <v>206</v>
      </c>
      <c r="B40" s="46"/>
      <c r="C40" s="46"/>
      <c r="D40" s="46"/>
      <c r="E40" s="46"/>
      <c r="F40" s="46"/>
      <c r="G40" s="253"/>
      <c r="H40" s="51"/>
      <c r="I40" s="52"/>
      <c r="J40" s="46"/>
      <c r="K40" s="46"/>
      <c r="L40" s="46"/>
    </row>
    <row r="41" spans="1:12" s="11" customFormat="1" x14ac:dyDescent="0.2">
      <c r="A41" s="46"/>
      <c r="B41" s="46"/>
      <c r="C41" s="46"/>
      <c r="D41" s="46"/>
      <c r="E41" s="46"/>
      <c r="F41" s="46"/>
      <c r="G41" s="46"/>
      <c r="H41" s="46"/>
      <c r="I41" s="46"/>
      <c r="J41" s="46"/>
      <c r="K41" s="46"/>
      <c r="L41" s="46"/>
    </row>
    <row r="42" spans="1:12" s="11" customFormat="1" x14ac:dyDescent="0.2">
      <c r="A42" s="46"/>
      <c r="B42" s="389" t="str">
        <f>IF(I7=0,"Linked Cell",I7)</f>
        <v xml:space="preserve"> </v>
      </c>
      <c r="C42" s="389"/>
      <c r="D42" s="389"/>
      <c r="E42" s="389"/>
      <c r="F42" s="46"/>
      <c r="G42" s="46"/>
      <c r="H42" s="47"/>
      <c r="I42" s="386"/>
      <c r="J42" s="386"/>
      <c r="K42" s="386"/>
      <c r="L42" s="386"/>
    </row>
    <row r="43" spans="1:12" s="11" customFormat="1" x14ac:dyDescent="0.2">
      <c r="A43" s="46"/>
      <c r="B43" s="53" t="s">
        <v>42</v>
      </c>
      <c r="C43" s="46"/>
      <c r="D43" s="46"/>
      <c r="E43" s="46"/>
      <c r="F43" s="46"/>
      <c r="G43" s="46"/>
      <c r="H43" s="46"/>
      <c r="I43" s="53" t="s">
        <v>44</v>
      </c>
      <c r="J43" s="46"/>
      <c r="K43" s="46"/>
      <c r="L43" s="46"/>
    </row>
    <row r="44" spans="1:12" s="11" customFormat="1" x14ac:dyDescent="0.2">
      <c r="A44" s="46"/>
      <c r="B44" s="48"/>
      <c r="C44" s="48"/>
      <c r="D44" s="48"/>
      <c r="E44" s="48"/>
      <c r="F44" s="46"/>
      <c r="G44" s="46"/>
      <c r="H44" s="46"/>
      <c r="I44" s="48"/>
      <c r="J44" s="48"/>
      <c r="K44" s="48"/>
      <c r="L44" s="48"/>
    </row>
    <row r="45" spans="1:12" s="11" customFormat="1" x14ac:dyDescent="0.2">
      <c r="A45" s="46"/>
      <c r="B45" s="386"/>
      <c r="C45" s="386"/>
      <c r="D45" s="386"/>
      <c r="E45" s="386"/>
      <c r="F45" s="46"/>
      <c r="G45" s="46"/>
      <c r="H45" s="46"/>
      <c r="I45" s="386"/>
      <c r="J45" s="386"/>
      <c r="K45" s="386"/>
      <c r="L45" s="386"/>
    </row>
    <row r="46" spans="1:12" s="11" customFormat="1" x14ac:dyDescent="0.2">
      <c r="A46" s="46"/>
      <c r="B46" s="50" t="s">
        <v>40</v>
      </c>
      <c r="C46" s="50"/>
      <c r="D46" s="50"/>
      <c r="E46" s="50"/>
      <c r="F46" s="46"/>
      <c r="G46" s="46"/>
      <c r="H46" s="46"/>
      <c r="I46" s="50" t="s">
        <v>40</v>
      </c>
      <c r="J46" s="50"/>
      <c r="K46" s="50"/>
      <c r="L46" s="50"/>
    </row>
    <row r="47" spans="1:12" s="11" customFormat="1" x14ac:dyDescent="0.2">
      <c r="A47" s="46"/>
      <c r="B47" s="46"/>
      <c r="C47" s="46"/>
      <c r="D47" s="46"/>
      <c r="E47" s="46"/>
      <c r="F47" s="46"/>
      <c r="G47" s="46"/>
      <c r="H47" s="46"/>
      <c r="I47" s="46"/>
      <c r="J47" s="46"/>
      <c r="K47" s="46"/>
      <c r="L47" s="46"/>
    </row>
    <row r="48" spans="1:12" s="11" customFormat="1" x14ac:dyDescent="0.2">
      <c r="A48" s="46"/>
      <c r="B48" s="390"/>
      <c r="C48" s="391"/>
      <c r="D48" s="391"/>
      <c r="E48" s="391"/>
      <c r="F48" s="46"/>
      <c r="G48" s="46"/>
      <c r="H48" s="46"/>
      <c r="I48" s="386"/>
      <c r="J48" s="386"/>
      <c r="K48" s="386"/>
      <c r="L48" s="386"/>
    </row>
    <row r="49" spans="1:12" s="11" customFormat="1" x14ac:dyDescent="0.2">
      <c r="A49" s="46"/>
      <c r="B49" s="50" t="s">
        <v>39</v>
      </c>
      <c r="C49" s="50"/>
      <c r="D49" s="50"/>
      <c r="E49" s="50"/>
      <c r="F49" s="46"/>
      <c r="G49" s="46"/>
      <c r="H49" s="46"/>
      <c r="I49" s="50" t="s">
        <v>43</v>
      </c>
      <c r="J49" s="50"/>
      <c r="K49" s="50"/>
      <c r="L49" s="50"/>
    </row>
    <row r="50" spans="1:12" s="11" customFormat="1" x14ac:dyDescent="0.2">
      <c r="A50" s="46"/>
      <c r="B50" s="46"/>
      <c r="C50" s="46"/>
      <c r="D50" s="46"/>
      <c r="E50" s="46"/>
      <c r="F50" s="46"/>
      <c r="G50" s="46"/>
      <c r="H50" s="46"/>
      <c r="I50" s="46"/>
      <c r="J50" s="46"/>
      <c r="K50" s="46"/>
      <c r="L50" s="46"/>
    </row>
    <row r="51" spans="1:12" s="11" customFormat="1" x14ac:dyDescent="0.2">
      <c r="A51" s="46"/>
      <c r="B51" s="386"/>
      <c r="C51" s="386"/>
      <c r="D51" s="386"/>
      <c r="E51" s="386"/>
      <c r="F51" s="46"/>
      <c r="G51" s="46"/>
      <c r="H51" s="46"/>
      <c r="I51" s="386"/>
      <c r="J51" s="386"/>
      <c r="K51" s="386"/>
      <c r="L51" s="386"/>
    </row>
    <row r="52" spans="1:12" s="11" customFormat="1" x14ac:dyDescent="0.2">
      <c r="A52" s="46"/>
      <c r="B52" s="53" t="s">
        <v>213</v>
      </c>
      <c r="C52" s="46"/>
      <c r="D52" s="46"/>
      <c r="E52" s="46"/>
      <c r="F52" s="46"/>
      <c r="G52" s="46"/>
      <c r="H52" s="46"/>
      <c r="I52" s="53" t="s">
        <v>45</v>
      </c>
      <c r="J52" s="46"/>
      <c r="K52" s="46"/>
      <c r="L52" s="46"/>
    </row>
    <row r="53" spans="1:12" s="11" customFormat="1" x14ac:dyDescent="0.2">
      <c r="A53" s="46"/>
      <c r="B53" s="48"/>
      <c r="C53" s="48"/>
      <c r="D53" s="48"/>
      <c r="E53" s="48"/>
      <c r="F53" s="46"/>
      <c r="G53" s="46"/>
      <c r="H53" s="46"/>
      <c r="I53" s="48"/>
      <c r="J53" s="48"/>
      <c r="K53" s="48"/>
      <c r="L53" s="48"/>
    </row>
    <row r="54" spans="1:12" s="11" customFormat="1" x14ac:dyDescent="0.2">
      <c r="A54" s="46"/>
      <c r="B54" s="386"/>
      <c r="C54" s="386"/>
      <c r="D54" s="386"/>
      <c r="E54" s="386"/>
      <c r="F54" s="46"/>
      <c r="G54" s="46"/>
      <c r="H54" s="46"/>
      <c r="I54" s="386"/>
      <c r="J54" s="386"/>
      <c r="K54" s="386"/>
      <c r="L54" s="386"/>
    </row>
    <row r="55" spans="1:12" s="11" customFormat="1" x14ac:dyDescent="0.2">
      <c r="A55" s="46"/>
      <c r="B55" s="50" t="s">
        <v>40</v>
      </c>
      <c r="C55" s="50"/>
      <c r="D55" s="50"/>
      <c r="E55" s="50"/>
      <c r="F55" s="46"/>
      <c r="G55" s="46"/>
      <c r="H55" s="46"/>
      <c r="I55" s="50" t="s">
        <v>40</v>
      </c>
      <c r="J55" s="50"/>
      <c r="K55" s="50"/>
      <c r="L55" s="50"/>
    </row>
    <row r="56" spans="1:12" s="11" customFormat="1" x14ac:dyDescent="0.2">
      <c r="A56" s="46"/>
      <c r="B56" s="46"/>
      <c r="C56" s="46"/>
      <c r="D56" s="46"/>
      <c r="E56" s="46"/>
      <c r="F56" s="46"/>
      <c r="G56" s="46"/>
      <c r="H56" s="46"/>
      <c r="I56" s="46"/>
      <c r="J56" s="46"/>
      <c r="K56" s="46"/>
      <c r="L56" s="46"/>
    </row>
    <row r="57" spans="1:12" s="11" customFormat="1" x14ac:dyDescent="0.2">
      <c r="A57" s="46"/>
      <c r="B57" s="386"/>
      <c r="C57" s="386"/>
      <c r="D57" s="386"/>
      <c r="E57" s="386"/>
      <c r="F57" s="46"/>
      <c r="G57" s="46"/>
      <c r="H57" s="46"/>
      <c r="I57" s="386"/>
      <c r="J57" s="386"/>
      <c r="K57" s="386"/>
      <c r="L57" s="386"/>
    </row>
    <row r="58" spans="1:12" s="11" customFormat="1" x14ac:dyDescent="0.2">
      <c r="A58" s="46"/>
      <c r="B58" s="50" t="s">
        <v>43</v>
      </c>
      <c r="C58" s="50"/>
      <c r="D58" s="50"/>
      <c r="E58" s="50"/>
      <c r="F58" s="46"/>
      <c r="G58" s="46"/>
      <c r="H58" s="46"/>
      <c r="I58" s="50" t="s">
        <v>43</v>
      </c>
      <c r="J58" s="50"/>
      <c r="K58" s="50"/>
      <c r="L58" s="50"/>
    </row>
    <row r="59" spans="1:12" s="11" customFormat="1" x14ac:dyDescent="0.2">
      <c r="A59" s="46"/>
      <c r="B59" s="46"/>
      <c r="C59" s="46"/>
      <c r="D59" s="46"/>
      <c r="E59" s="46"/>
      <c r="F59" s="46"/>
      <c r="G59" s="46"/>
      <c r="H59" s="46"/>
      <c r="I59" s="46"/>
      <c r="J59" s="46"/>
      <c r="K59" s="46"/>
      <c r="L59" s="46"/>
    </row>
    <row r="60" spans="1:12" s="11" customFormat="1" x14ac:dyDescent="0.2">
      <c r="A60" s="46"/>
      <c r="B60" s="46"/>
      <c r="C60" s="46"/>
      <c r="D60" s="46"/>
      <c r="E60" s="46"/>
      <c r="F60" s="46"/>
      <c r="G60" s="46"/>
      <c r="H60" s="46"/>
      <c r="I60" s="46"/>
      <c r="J60" s="46"/>
      <c r="K60" s="46"/>
      <c r="L60" s="46"/>
    </row>
    <row r="61" spans="1:12" s="11" customFormat="1" x14ac:dyDescent="0.2">
      <c r="A61" s="46"/>
      <c r="B61" s="386"/>
      <c r="C61" s="386"/>
      <c r="D61" s="386"/>
      <c r="E61" s="386"/>
      <c r="F61" s="46"/>
      <c r="G61" s="46"/>
      <c r="H61" s="46"/>
      <c r="I61" s="386"/>
      <c r="J61" s="386"/>
      <c r="K61" s="386"/>
      <c r="L61" s="386"/>
    </row>
    <row r="62" spans="1:12" x14ac:dyDescent="0.2">
      <c r="A62" s="48"/>
      <c r="B62" s="53" t="s">
        <v>47</v>
      </c>
      <c r="C62" s="46"/>
      <c r="D62" s="46"/>
      <c r="E62" s="46"/>
      <c r="F62" s="48"/>
      <c r="G62" s="48"/>
      <c r="H62" s="48"/>
      <c r="I62" s="53" t="s">
        <v>46</v>
      </c>
      <c r="J62" s="46"/>
      <c r="K62" s="46"/>
      <c r="L62" s="46"/>
    </row>
    <row r="63" spans="1:12" x14ac:dyDescent="0.2">
      <c r="A63" s="48"/>
      <c r="B63" s="48"/>
      <c r="C63" s="48"/>
      <c r="D63" s="48"/>
      <c r="E63" s="48"/>
      <c r="F63" s="48"/>
      <c r="G63" s="48"/>
      <c r="H63" s="48"/>
      <c r="I63" s="48"/>
      <c r="J63" s="48"/>
      <c r="K63" s="48"/>
      <c r="L63" s="48"/>
    </row>
    <row r="64" spans="1:12" x14ac:dyDescent="0.2">
      <c r="A64" s="48"/>
      <c r="B64" s="386"/>
      <c r="C64" s="386"/>
      <c r="D64" s="386"/>
      <c r="E64" s="386"/>
      <c r="F64" s="48"/>
      <c r="G64" s="48"/>
      <c r="H64" s="48"/>
      <c r="I64" s="386"/>
      <c r="J64" s="386"/>
      <c r="K64" s="386"/>
      <c r="L64" s="386"/>
    </row>
    <row r="65" spans="1:12" x14ac:dyDescent="0.2">
      <c r="A65" s="48"/>
      <c r="B65" s="50" t="s">
        <v>40</v>
      </c>
      <c r="C65" s="50"/>
      <c r="D65" s="50"/>
      <c r="E65" s="50"/>
      <c r="F65" s="48"/>
      <c r="G65" s="48"/>
      <c r="H65" s="48"/>
      <c r="I65" s="102" t="s">
        <v>40</v>
      </c>
      <c r="J65" s="102"/>
      <c r="K65" s="102"/>
      <c r="L65" s="102"/>
    </row>
    <row r="66" spans="1:12" x14ac:dyDescent="0.2">
      <c r="A66" s="48"/>
      <c r="B66" s="46"/>
      <c r="C66" s="46"/>
      <c r="D66" s="46"/>
      <c r="E66" s="46"/>
      <c r="F66" s="48"/>
      <c r="G66" s="48"/>
      <c r="H66" s="48"/>
      <c r="I66" s="46"/>
      <c r="J66" s="46"/>
      <c r="K66" s="46"/>
      <c r="L66" s="46"/>
    </row>
    <row r="67" spans="1:12" x14ac:dyDescent="0.2">
      <c r="A67" s="48"/>
      <c r="B67" s="386"/>
      <c r="C67" s="386"/>
      <c r="D67" s="386"/>
      <c r="E67" s="386"/>
      <c r="F67" s="48"/>
      <c r="G67" s="48"/>
      <c r="H67" s="48"/>
      <c r="I67" s="386"/>
      <c r="J67" s="386"/>
      <c r="K67" s="386"/>
      <c r="L67" s="386"/>
    </row>
    <row r="68" spans="1:12" x14ac:dyDescent="0.2">
      <c r="A68" s="48"/>
      <c r="B68" s="50" t="s">
        <v>43</v>
      </c>
      <c r="C68" s="50"/>
      <c r="D68" s="50"/>
      <c r="E68" s="50"/>
      <c r="F68" s="48"/>
      <c r="G68" s="48"/>
      <c r="H68" s="48"/>
      <c r="I68" s="102" t="s">
        <v>43</v>
      </c>
      <c r="J68" s="102"/>
      <c r="K68" s="102"/>
      <c r="L68" s="102"/>
    </row>
  </sheetData>
  <sheetProtection algorithmName="SHA-512" hashValue="VedTp6CvKG/epQ8JN8FOUqykL2GGBSHsHhOw8bzOcMhUySkil226KNixucIjcYtQsaMJfCPQ5ciEU9OXZqzkjA==" saltValue="yrUaFN0jVlGJfdYVSqJo5Q==" spinCount="100000" sheet="1" objects="1" scenarios="1" selectLockedCells="1"/>
  <mergeCells count="66">
    <mergeCell ref="A1:L1"/>
    <mergeCell ref="I10:L10"/>
    <mergeCell ref="B6:D6"/>
    <mergeCell ref="B7:D7"/>
    <mergeCell ref="B8:D8"/>
    <mergeCell ref="B9:D9"/>
    <mergeCell ref="I6:L6"/>
    <mergeCell ref="I7:L7"/>
    <mergeCell ref="I8:L8"/>
    <mergeCell ref="I9:L9"/>
    <mergeCell ref="B67:E67"/>
    <mergeCell ref="B61:E61"/>
    <mergeCell ref="B64:E64"/>
    <mergeCell ref="I51:L51"/>
    <mergeCell ref="I54:L54"/>
    <mergeCell ref="I57:L57"/>
    <mergeCell ref="B57:E57"/>
    <mergeCell ref="I61:L61"/>
    <mergeCell ref="I64:L64"/>
    <mergeCell ref="I67:L67"/>
    <mergeCell ref="I38:L38"/>
    <mergeCell ref="B51:E51"/>
    <mergeCell ref="B54:E54"/>
    <mergeCell ref="B33:E33"/>
    <mergeCell ref="I32:L32"/>
    <mergeCell ref="I35:L35"/>
    <mergeCell ref="B42:E42"/>
    <mergeCell ref="B32:E32"/>
    <mergeCell ref="B35:C35"/>
    <mergeCell ref="B45:E45"/>
    <mergeCell ref="B48:E48"/>
    <mergeCell ref="I48:L48"/>
    <mergeCell ref="I42:L42"/>
    <mergeCell ref="I45:L45"/>
    <mergeCell ref="B29:L29"/>
    <mergeCell ref="A18:L18"/>
    <mergeCell ref="A19:J19"/>
    <mergeCell ref="A20:L20"/>
    <mergeCell ref="A21:J21"/>
    <mergeCell ref="B23:E23"/>
    <mergeCell ref="F23:I23"/>
    <mergeCell ref="J23:L23"/>
    <mergeCell ref="F27:I27"/>
    <mergeCell ref="B26:E26"/>
    <mergeCell ref="F26:I26"/>
    <mergeCell ref="J26:L26"/>
    <mergeCell ref="A28:L28"/>
    <mergeCell ref="K21:L21"/>
    <mergeCell ref="B24:E24"/>
    <mergeCell ref="F24:I24"/>
    <mergeCell ref="B15:L15"/>
    <mergeCell ref="B16:L16"/>
    <mergeCell ref="A12:L12"/>
    <mergeCell ref="J27:L27"/>
    <mergeCell ref="A2:L2"/>
    <mergeCell ref="A4:L4"/>
    <mergeCell ref="B13:L13"/>
    <mergeCell ref="B14:L14"/>
    <mergeCell ref="A11:L11"/>
    <mergeCell ref="A3:J3"/>
    <mergeCell ref="A5:J5"/>
    <mergeCell ref="B17:L17"/>
    <mergeCell ref="J24:L24"/>
    <mergeCell ref="B25:E25"/>
    <mergeCell ref="F25:I25"/>
    <mergeCell ref="J25:L25"/>
  </mergeCells>
  <conditionalFormatting sqref="I6:L10">
    <cfRule type="containsText" dxfId="167" priority="3" operator="containsText" text="linked cell">
      <formula>NOT(ISERROR(SEARCH("linked cell",I6)))</formula>
    </cfRule>
  </conditionalFormatting>
  <conditionalFormatting sqref="J23:L27">
    <cfRule type="containsText" dxfId="166" priority="2" operator="containsText" text="Linked Cell">
      <formula>NOT(ISERROR(SEARCH("Linked Cell",J23)))</formula>
    </cfRule>
  </conditionalFormatting>
  <conditionalFormatting sqref="B32:E32 B42:E42">
    <cfRule type="containsText" dxfId="165" priority="1" operator="containsText" text="Linked Cell">
      <formula>NOT(ISERROR(SEARCH("Linked Cell",B32)))</formula>
    </cfRule>
  </conditionalFormatting>
  <printOptions horizontalCentered="1"/>
  <pageMargins left="0.25" right="0.25" top="0.5" bottom="0.25" header="0.3" footer="0.3"/>
  <pageSetup scale="96" fitToHeight="2" orientation="portrait" blackAndWhite="1" r:id="rId1"/>
  <rowBreaks count="1" manualBreakCount="1">
    <brk id="17" max="11"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5"/>
  <sheetViews>
    <sheetView showGridLines="0" view="pageBreakPreview" zoomScaleNormal="100" zoomScaleSheetLayoutView="100" workbookViewId="0">
      <selection activeCell="M19" sqref="M19"/>
    </sheetView>
  </sheetViews>
  <sheetFormatPr defaultColWidth="8.85546875" defaultRowHeight="15" x14ac:dyDescent="0.2"/>
  <cols>
    <col min="1" max="1" width="13.42578125" style="86" customWidth="1"/>
    <col min="2" max="2" width="8.7109375" style="86" customWidth="1"/>
    <col min="3" max="3" width="30.7109375" style="86" customWidth="1"/>
    <col min="4" max="7" width="12.7109375" style="86" customWidth="1"/>
    <col min="8" max="8" width="4.42578125" style="86" customWidth="1"/>
    <col min="9" max="11" width="0" style="86" hidden="1" customWidth="1"/>
    <col min="12" max="254" width="8.85546875" style="86"/>
    <col min="255" max="255" width="13.42578125" style="86" customWidth="1"/>
    <col min="256" max="256" width="39.7109375" style="86" customWidth="1"/>
    <col min="257" max="257" width="8.42578125" style="86" customWidth="1"/>
    <col min="258" max="262" width="8.7109375" style="86" customWidth="1"/>
    <col min="263" max="263" width="9.7109375" style="86" customWidth="1"/>
    <col min="264" max="264" width="4.42578125" style="86" customWidth="1"/>
    <col min="265" max="510" width="8.85546875" style="86"/>
    <col min="511" max="511" width="13.42578125" style="86" customWidth="1"/>
    <col min="512" max="512" width="39.7109375" style="86" customWidth="1"/>
    <col min="513" max="513" width="8.42578125" style="86" customWidth="1"/>
    <col min="514" max="518" width="8.7109375" style="86" customWidth="1"/>
    <col min="519" max="519" width="9.7109375" style="86" customWidth="1"/>
    <col min="520" max="520" width="4.42578125" style="86" customWidth="1"/>
    <col min="521" max="766" width="8.85546875" style="86"/>
    <col min="767" max="767" width="13.42578125" style="86" customWidth="1"/>
    <col min="768" max="768" width="39.7109375" style="86" customWidth="1"/>
    <col min="769" max="769" width="8.42578125" style="86" customWidth="1"/>
    <col min="770" max="774" width="8.7109375" style="86" customWidth="1"/>
    <col min="775" max="775" width="9.7109375" style="86" customWidth="1"/>
    <col min="776" max="776" width="4.42578125" style="86" customWidth="1"/>
    <col min="777" max="1022" width="8.85546875" style="86"/>
    <col min="1023" max="1023" width="13.42578125" style="86" customWidth="1"/>
    <col min="1024" max="1024" width="39.7109375" style="86" customWidth="1"/>
    <col min="1025" max="1025" width="8.42578125" style="86" customWidth="1"/>
    <col min="1026" max="1030" width="8.7109375" style="86" customWidth="1"/>
    <col min="1031" max="1031" width="9.7109375" style="86" customWidth="1"/>
    <col min="1032" max="1032" width="4.42578125" style="86" customWidth="1"/>
    <col min="1033" max="1278" width="8.85546875" style="86"/>
    <col min="1279" max="1279" width="13.42578125" style="86" customWidth="1"/>
    <col min="1280" max="1280" width="39.7109375" style="86" customWidth="1"/>
    <col min="1281" max="1281" width="8.42578125" style="86" customWidth="1"/>
    <col min="1282" max="1286" width="8.7109375" style="86" customWidth="1"/>
    <col min="1287" max="1287" width="9.7109375" style="86" customWidth="1"/>
    <col min="1288" max="1288" width="4.42578125" style="86" customWidth="1"/>
    <col min="1289" max="1534" width="8.85546875" style="86"/>
    <col min="1535" max="1535" width="13.42578125" style="86" customWidth="1"/>
    <col min="1536" max="1536" width="39.7109375" style="86" customWidth="1"/>
    <col min="1537" max="1537" width="8.42578125" style="86" customWidth="1"/>
    <col min="1538" max="1542" width="8.7109375" style="86" customWidth="1"/>
    <col min="1543" max="1543" width="9.7109375" style="86" customWidth="1"/>
    <col min="1544" max="1544" width="4.42578125" style="86" customWidth="1"/>
    <col min="1545" max="1790" width="8.85546875" style="86"/>
    <col min="1791" max="1791" width="13.42578125" style="86" customWidth="1"/>
    <col min="1792" max="1792" width="39.7109375" style="86" customWidth="1"/>
    <col min="1793" max="1793" width="8.42578125" style="86" customWidth="1"/>
    <col min="1794" max="1798" width="8.7109375" style="86" customWidth="1"/>
    <col min="1799" max="1799" width="9.7109375" style="86" customWidth="1"/>
    <col min="1800" max="1800" width="4.42578125" style="86" customWidth="1"/>
    <col min="1801" max="2046" width="8.85546875" style="86"/>
    <col min="2047" max="2047" width="13.42578125" style="86" customWidth="1"/>
    <col min="2048" max="2048" width="39.7109375" style="86" customWidth="1"/>
    <col min="2049" max="2049" width="8.42578125" style="86" customWidth="1"/>
    <col min="2050" max="2054" width="8.7109375" style="86" customWidth="1"/>
    <col min="2055" max="2055" width="9.7109375" style="86" customWidth="1"/>
    <col min="2056" max="2056" width="4.42578125" style="86" customWidth="1"/>
    <col min="2057" max="2302" width="8.85546875" style="86"/>
    <col min="2303" max="2303" width="13.42578125" style="86" customWidth="1"/>
    <col min="2304" max="2304" width="39.7109375" style="86" customWidth="1"/>
    <col min="2305" max="2305" width="8.42578125" style="86" customWidth="1"/>
    <col min="2306" max="2310" width="8.7109375" style="86" customWidth="1"/>
    <col min="2311" max="2311" width="9.7109375" style="86" customWidth="1"/>
    <col min="2312" max="2312" width="4.42578125" style="86" customWidth="1"/>
    <col min="2313" max="2558" width="8.85546875" style="86"/>
    <col min="2559" max="2559" width="13.42578125" style="86" customWidth="1"/>
    <col min="2560" max="2560" width="39.7109375" style="86" customWidth="1"/>
    <col min="2561" max="2561" width="8.42578125" style="86" customWidth="1"/>
    <col min="2562" max="2566" width="8.7109375" style="86" customWidth="1"/>
    <col min="2567" max="2567" width="9.7109375" style="86" customWidth="1"/>
    <col min="2568" max="2568" width="4.42578125" style="86" customWidth="1"/>
    <col min="2569" max="2814" width="8.85546875" style="86"/>
    <col min="2815" max="2815" width="13.42578125" style="86" customWidth="1"/>
    <col min="2816" max="2816" width="39.7109375" style="86" customWidth="1"/>
    <col min="2817" max="2817" width="8.42578125" style="86" customWidth="1"/>
    <col min="2818" max="2822" width="8.7109375" style="86" customWidth="1"/>
    <col min="2823" max="2823" width="9.7109375" style="86" customWidth="1"/>
    <col min="2824" max="2824" width="4.42578125" style="86" customWidth="1"/>
    <col min="2825" max="3070" width="8.85546875" style="86"/>
    <col min="3071" max="3071" width="13.42578125" style="86" customWidth="1"/>
    <col min="3072" max="3072" width="39.7109375" style="86" customWidth="1"/>
    <col min="3073" max="3073" width="8.42578125" style="86" customWidth="1"/>
    <col min="3074" max="3078" width="8.7109375" style="86" customWidth="1"/>
    <col min="3079" max="3079" width="9.7109375" style="86" customWidth="1"/>
    <col min="3080" max="3080" width="4.42578125" style="86" customWidth="1"/>
    <col min="3081" max="3326" width="8.85546875" style="86"/>
    <col min="3327" max="3327" width="13.42578125" style="86" customWidth="1"/>
    <col min="3328" max="3328" width="39.7109375" style="86" customWidth="1"/>
    <col min="3329" max="3329" width="8.42578125" style="86" customWidth="1"/>
    <col min="3330" max="3334" width="8.7109375" style="86" customWidth="1"/>
    <col min="3335" max="3335" width="9.7109375" style="86" customWidth="1"/>
    <col min="3336" max="3336" width="4.42578125" style="86" customWidth="1"/>
    <col min="3337" max="3582" width="8.85546875" style="86"/>
    <col min="3583" max="3583" width="13.42578125" style="86" customWidth="1"/>
    <col min="3584" max="3584" width="39.7109375" style="86" customWidth="1"/>
    <col min="3585" max="3585" width="8.42578125" style="86" customWidth="1"/>
    <col min="3586" max="3590" width="8.7109375" style="86" customWidth="1"/>
    <col min="3591" max="3591" width="9.7109375" style="86" customWidth="1"/>
    <col min="3592" max="3592" width="4.42578125" style="86" customWidth="1"/>
    <col min="3593" max="3838" width="8.85546875" style="86"/>
    <col min="3839" max="3839" width="13.42578125" style="86" customWidth="1"/>
    <col min="3840" max="3840" width="39.7109375" style="86" customWidth="1"/>
    <col min="3841" max="3841" width="8.42578125" style="86" customWidth="1"/>
    <col min="3842" max="3846" width="8.7109375" style="86" customWidth="1"/>
    <col min="3847" max="3847" width="9.7109375" style="86" customWidth="1"/>
    <col min="3848" max="3848" width="4.42578125" style="86" customWidth="1"/>
    <col min="3849" max="4094" width="8.85546875" style="86"/>
    <col min="4095" max="4095" width="13.42578125" style="86" customWidth="1"/>
    <col min="4096" max="4096" width="39.7109375" style="86" customWidth="1"/>
    <col min="4097" max="4097" width="8.42578125" style="86" customWidth="1"/>
    <col min="4098" max="4102" width="8.7109375" style="86" customWidth="1"/>
    <col min="4103" max="4103" width="9.7109375" style="86" customWidth="1"/>
    <col min="4104" max="4104" width="4.42578125" style="86" customWidth="1"/>
    <col min="4105" max="4350" width="8.85546875" style="86"/>
    <col min="4351" max="4351" width="13.42578125" style="86" customWidth="1"/>
    <col min="4352" max="4352" width="39.7109375" style="86" customWidth="1"/>
    <col min="4353" max="4353" width="8.42578125" style="86" customWidth="1"/>
    <col min="4354" max="4358" width="8.7109375" style="86" customWidth="1"/>
    <col min="4359" max="4359" width="9.7109375" style="86" customWidth="1"/>
    <col min="4360" max="4360" width="4.42578125" style="86" customWidth="1"/>
    <col min="4361" max="4606" width="8.85546875" style="86"/>
    <col min="4607" max="4607" width="13.42578125" style="86" customWidth="1"/>
    <col min="4608" max="4608" width="39.7109375" style="86" customWidth="1"/>
    <col min="4609" max="4609" width="8.42578125" style="86" customWidth="1"/>
    <col min="4610" max="4614" width="8.7109375" style="86" customWidth="1"/>
    <col min="4615" max="4615" width="9.7109375" style="86" customWidth="1"/>
    <col min="4616" max="4616" width="4.42578125" style="86" customWidth="1"/>
    <col min="4617" max="4862" width="8.85546875" style="86"/>
    <col min="4863" max="4863" width="13.42578125" style="86" customWidth="1"/>
    <col min="4864" max="4864" width="39.7109375" style="86" customWidth="1"/>
    <col min="4865" max="4865" width="8.42578125" style="86" customWidth="1"/>
    <col min="4866" max="4870" width="8.7109375" style="86" customWidth="1"/>
    <col min="4871" max="4871" width="9.7109375" style="86" customWidth="1"/>
    <col min="4872" max="4872" width="4.42578125" style="86" customWidth="1"/>
    <col min="4873" max="5118" width="8.85546875" style="86"/>
    <col min="5119" max="5119" width="13.42578125" style="86" customWidth="1"/>
    <col min="5120" max="5120" width="39.7109375" style="86" customWidth="1"/>
    <col min="5121" max="5121" width="8.42578125" style="86" customWidth="1"/>
    <col min="5122" max="5126" width="8.7109375" style="86" customWidth="1"/>
    <col min="5127" max="5127" width="9.7109375" style="86" customWidth="1"/>
    <col min="5128" max="5128" width="4.42578125" style="86" customWidth="1"/>
    <col min="5129" max="5374" width="8.85546875" style="86"/>
    <col min="5375" max="5375" width="13.42578125" style="86" customWidth="1"/>
    <col min="5376" max="5376" width="39.7109375" style="86" customWidth="1"/>
    <col min="5377" max="5377" width="8.42578125" style="86" customWidth="1"/>
    <col min="5378" max="5382" width="8.7109375" style="86" customWidth="1"/>
    <col min="5383" max="5383" width="9.7109375" style="86" customWidth="1"/>
    <col min="5384" max="5384" width="4.42578125" style="86" customWidth="1"/>
    <col min="5385" max="5630" width="8.85546875" style="86"/>
    <col min="5631" max="5631" width="13.42578125" style="86" customWidth="1"/>
    <col min="5632" max="5632" width="39.7109375" style="86" customWidth="1"/>
    <col min="5633" max="5633" width="8.42578125" style="86" customWidth="1"/>
    <col min="5634" max="5638" width="8.7109375" style="86" customWidth="1"/>
    <col min="5639" max="5639" width="9.7109375" style="86" customWidth="1"/>
    <col min="5640" max="5640" width="4.42578125" style="86" customWidth="1"/>
    <col min="5641" max="5886" width="8.85546875" style="86"/>
    <col min="5887" max="5887" width="13.42578125" style="86" customWidth="1"/>
    <col min="5888" max="5888" width="39.7109375" style="86" customWidth="1"/>
    <col min="5889" max="5889" width="8.42578125" style="86" customWidth="1"/>
    <col min="5890" max="5894" width="8.7109375" style="86" customWidth="1"/>
    <col min="5895" max="5895" width="9.7109375" style="86" customWidth="1"/>
    <col min="5896" max="5896" width="4.42578125" style="86" customWidth="1"/>
    <col min="5897" max="6142" width="8.85546875" style="86"/>
    <col min="6143" max="6143" width="13.42578125" style="86" customWidth="1"/>
    <col min="6144" max="6144" width="39.7109375" style="86" customWidth="1"/>
    <col min="6145" max="6145" width="8.42578125" style="86" customWidth="1"/>
    <col min="6146" max="6150" width="8.7109375" style="86" customWidth="1"/>
    <col min="6151" max="6151" width="9.7109375" style="86" customWidth="1"/>
    <col min="6152" max="6152" width="4.42578125" style="86" customWidth="1"/>
    <col min="6153" max="6398" width="8.85546875" style="86"/>
    <col min="6399" max="6399" width="13.42578125" style="86" customWidth="1"/>
    <col min="6400" max="6400" width="39.7109375" style="86" customWidth="1"/>
    <col min="6401" max="6401" width="8.42578125" style="86" customWidth="1"/>
    <col min="6402" max="6406" width="8.7109375" style="86" customWidth="1"/>
    <col min="6407" max="6407" width="9.7109375" style="86" customWidth="1"/>
    <col min="6408" max="6408" width="4.42578125" style="86" customWidth="1"/>
    <col min="6409" max="6654" width="8.85546875" style="86"/>
    <col min="6655" max="6655" width="13.42578125" style="86" customWidth="1"/>
    <col min="6656" max="6656" width="39.7109375" style="86" customWidth="1"/>
    <col min="6657" max="6657" width="8.42578125" style="86" customWidth="1"/>
    <col min="6658" max="6662" width="8.7109375" style="86" customWidth="1"/>
    <col min="6663" max="6663" width="9.7109375" style="86" customWidth="1"/>
    <col min="6664" max="6664" width="4.42578125" style="86" customWidth="1"/>
    <col min="6665" max="6910" width="8.85546875" style="86"/>
    <col min="6911" max="6911" width="13.42578125" style="86" customWidth="1"/>
    <col min="6912" max="6912" width="39.7109375" style="86" customWidth="1"/>
    <col min="6913" max="6913" width="8.42578125" style="86" customWidth="1"/>
    <col min="6914" max="6918" width="8.7109375" style="86" customWidth="1"/>
    <col min="6919" max="6919" width="9.7109375" style="86" customWidth="1"/>
    <col min="6920" max="6920" width="4.42578125" style="86" customWidth="1"/>
    <col min="6921" max="7166" width="8.85546875" style="86"/>
    <col min="7167" max="7167" width="13.42578125" style="86" customWidth="1"/>
    <col min="7168" max="7168" width="39.7109375" style="86" customWidth="1"/>
    <col min="7169" max="7169" width="8.42578125" style="86" customWidth="1"/>
    <col min="7170" max="7174" width="8.7109375" style="86" customWidth="1"/>
    <col min="7175" max="7175" width="9.7109375" style="86" customWidth="1"/>
    <col min="7176" max="7176" width="4.42578125" style="86" customWidth="1"/>
    <col min="7177" max="7422" width="8.85546875" style="86"/>
    <col min="7423" max="7423" width="13.42578125" style="86" customWidth="1"/>
    <col min="7424" max="7424" width="39.7109375" style="86" customWidth="1"/>
    <col min="7425" max="7425" width="8.42578125" style="86" customWidth="1"/>
    <col min="7426" max="7430" width="8.7109375" style="86" customWidth="1"/>
    <col min="7431" max="7431" width="9.7109375" style="86" customWidth="1"/>
    <col min="7432" max="7432" width="4.42578125" style="86" customWidth="1"/>
    <col min="7433" max="7678" width="8.85546875" style="86"/>
    <col min="7679" max="7679" width="13.42578125" style="86" customWidth="1"/>
    <col min="7680" max="7680" width="39.7109375" style="86" customWidth="1"/>
    <col min="7681" max="7681" width="8.42578125" style="86" customWidth="1"/>
    <col min="7682" max="7686" width="8.7109375" style="86" customWidth="1"/>
    <col min="7687" max="7687" width="9.7109375" style="86" customWidth="1"/>
    <col min="7688" max="7688" width="4.42578125" style="86" customWidth="1"/>
    <col min="7689" max="7934" width="8.85546875" style="86"/>
    <col min="7935" max="7935" width="13.42578125" style="86" customWidth="1"/>
    <col min="7936" max="7936" width="39.7109375" style="86" customWidth="1"/>
    <col min="7937" max="7937" width="8.42578125" style="86" customWidth="1"/>
    <col min="7938" max="7942" width="8.7109375" style="86" customWidth="1"/>
    <col min="7943" max="7943" width="9.7109375" style="86" customWidth="1"/>
    <col min="7944" max="7944" width="4.42578125" style="86" customWidth="1"/>
    <col min="7945" max="8190" width="8.85546875" style="86"/>
    <col min="8191" max="8191" width="13.42578125" style="86" customWidth="1"/>
    <col min="8192" max="8192" width="39.7109375" style="86" customWidth="1"/>
    <col min="8193" max="8193" width="8.42578125" style="86" customWidth="1"/>
    <col min="8194" max="8198" width="8.7109375" style="86" customWidth="1"/>
    <col min="8199" max="8199" width="9.7109375" style="86" customWidth="1"/>
    <col min="8200" max="8200" width="4.42578125" style="86" customWidth="1"/>
    <col min="8201" max="8446" width="8.85546875" style="86"/>
    <col min="8447" max="8447" width="13.42578125" style="86" customWidth="1"/>
    <col min="8448" max="8448" width="39.7109375" style="86" customWidth="1"/>
    <col min="8449" max="8449" width="8.42578125" style="86" customWidth="1"/>
    <col min="8450" max="8454" width="8.7109375" style="86" customWidth="1"/>
    <col min="8455" max="8455" width="9.7109375" style="86" customWidth="1"/>
    <col min="8456" max="8456" width="4.42578125" style="86" customWidth="1"/>
    <col min="8457" max="8702" width="8.85546875" style="86"/>
    <col min="8703" max="8703" width="13.42578125" style="86" customWidth="1"/>
    <col min="8704" max="8704" width="39.7109375" style="86" customWidth="1"/>
    <col min="8705" max="8705" width="8.42578125" style="86" customWidth="1"/>
    <col min="8706" max="8710" width="8.7109375" style="86" customWidth="1"/>
    <col min="8711" max="8711" width="9.7109375" style="86" customWidth="1"/>
    <col min="8712" max="8712" width="4.42578125" style="86" customWidth="1"/>
    <col min="8713" max="8958" width="8.85546875" style="86"/>
    <col min="8959" max="8959" width="13.42578125" style="86" customWidth="1"/>
    <col min="8960" max="8960" width="39.7109375" style="86" customWidth="1"/>
    <col min="8961" max="8961" width="8.42578125" style="86" customWidth="1"/>
    <col min="8962" max="8966" width="8.7109375" style="86" customWidth="1"/>
    <col min="8967" max="8967" width="9.7109375" style="86" customWidth="1"/>
    <col min="8968" max="8968" width="4.42578125" style="86" customWidth="1"/>
    <col min="8969" max="9214" width="8.85546875" style="86"/>
    <col min="9215" max="9215" width="13.42578125" style="86" customWidth="1"/>
    <col min="9216" max="9216" width="39.7109375" style="86" customWidth="1"/>
    <col min="9217" max="9217" width="8.42578125" style="86" customWidth="1"/>
    <col min="9218" max="9222" width="8.7109375" style="86" customWidth="1"/>
    <col min="9223" max="9223" width="9.7109375" style="86" customWidth="1"/>
    <col min="9224" max="9224" width="4.42578125" style="86" customWidth="1"/>
    <col min="9225" max="9470" width="8.85546875" style="86"/>
    <col min="9471" max="9471" width="13.42578125" style="86" customWidth="1"/>
    <col min="9472" max="9472" width="39.7109375" style="86" customWidth="1"/>
    <col min="9473" max="9473" width="8.42578125" style="86" customWidth="1"/>
    <col min="9474" max="9478" width="8.7109375" style="86" customWidth="1"/>
    <col min="9479" max="9479" width="9.7109375" style="86" customWidth="1"/>
    <col min="9480" max="9480" width="4.42578125" style="86" customWidth="1"/>
    <col min="9481" max="9726" width="8.85546875" style="86"/>
    <col min="9727" max="9727" width="13.42578125" style="86" customWidth="1"/>
    <col min="9728" max="9728" width="39.7109375" style="86" customWidth="1"/>
    <col min="9729" max="9729" width="8.42578125" style="86" customWidth="1"/>
    <col min="9730" max="9734" width="8.7109375" style="86" customWidth="1"/>
    <col min="9735" max="9735" width="9.7109375" style="86" customWidth="1"/>
    <col min="9736" max="9736" width="4.42578125" style="86" customWidth="1"/>
    <col min="9737" max="9982" width="8.85546875" style="86"/>
    <col min="9983" max="9983" width="13.42578125" style="86" customWidth="1"/>
    <col min="9984" max="9984" width="39.7109375" style="86" customWidth="1"/>
    <col min="9985" max="9985" width="8.42578125" style="86" customWidth="1"/>
    <col min="9986" max="9990" width="8.7109375" style="86" customWidth="1"/>
    <col min="9991" max="9991" width="9.7109375" style="86" customWidth="1"/>
    <col min="9992" max="9992" width="4.42578125" style="86" customWidth="1"/>
    <col min="9993" max="10238" width="8.85546875" style="86"/>
    <col min="10239" max="10239" width="13.42578125" style="86" customWidth="1"/>
    <col min="10240" max="10240" width="39.7109375" style="86" customWidth="1"/>
    <col min="10241" max="10241" width="8.42578125" style="86" customWidth="1"/>
    <col min="10242" max="10246" width="8.7109375" style="86" customWidth="1"/>
    <col min="10247" max="10247" width="9.7109375" style="86" customWidth="1"/>
    <col min="10248" max="10248" width="4.42578125" style="86" customWidth="1"/>
    <col min="10249" max="10494" width="8.85546875" style="86"/>
    <col min="10495" max="10495" width="13.42578125" style="86" customWidth="1"/>
    <col min="10496" max="10496" width="39.7109375" style="86" customWidth="1"/>
    <col min="10497" max="10497" width="8.42578125" style="86" customWidth="1"/>
    <col min="10498" max="10502" width="8.7109375" style="86" customWidth="1"/>
    <col min="10503" max="10503" width="9.7109375" style="86" customWidth="1"/>
    <col min="10504" max="10504" width="4.42578125" style="86" customWidth="1"/>
    <col min="10505" max="10750" width="8.85546875" style="86"/>
    <col min="10751" max="10751" width="13.42578125" style="86" customWidth="1"/>
    <col min="10752" max="10752" width="39.7109375" style="86" customWidth="1"/>
    <col min="10753" max="10753" width="8.42578125" style="86" customWidth="1"/>
    <col min="10754" max="10758" width="8.7109375" style="86" customWidth="1"/>
    <col min="10759" max="10759" width="9.7109375" style="86" customWidth="1"/>
    <col min="10760" max="10760" width="4.42578125" style="86" customWidth="1"/>
    <col min="10761" max="11006" width="8.85546875" style="86"/>
    <col min="11007" max="11007" width="13.42578125" style="86" customWidth="1"/>
    <col min="11008" max="11008" width="39.7109375" style="86" customWidth="1"/>
    <col min="11009" max="11009" width="8.42578125" style="86" customWidth="1"/>
    <col min="11010" max="11014" width="8.7109375" style="86" customWidth="1"/>
    <col min="11015" max="11015" width="9.7109375" style="86" customWidth="1"/>
    <col min="11016" max="11016" width="4.42578125" style="86" customWidth="1"/>
    <col min="11017" max="11262" width="8.85546875" style="86"/>
    <col min="11263" max="11263" width="13.42578125" style="86" customWidth="1"/>
    <col min="11264" max="11264" width="39.7109375" style="86" customWidth="1"/>
    <col min="11265" max="11265" width="8.42578125" style="86" customWidth="1"/>
    <col min="11266" max="11270" width="8.7109375" style="86" customWidth="1"/>
    <col min="11271" max="11271" width="9.7109375" style="86" customWidth="1"/>
    <col min="11272" max="11272" width="4.42578125" style="86" customWidth="1"/>
    <col min="11273" max="11518" width="8.85546875" style="86"/>
    <col min="11519" max="11519" width="13.42578125" style="86" customWidth="1"/>
    <col min="11520" max="11520" width="39.7109375" style="86" customWidth="1"/>
    <col min="11521" max="11521" width="8.42578125" style="86" customWidth="1"/>
    <col min="11522" max="11526" width="8.7109375" style="86" customWidth="1"/>
    <col min="11527" max="11527" width="9.7109375" style="86" customWidth="1"/>
    <col min="11528" max="11528" width="4.42578125" style="86" customWidth="1"/>
    <col min="11529" max="11774" width="8.85546875" style="86"/>
    <col min="11775" max="11775" width="13.42578125" style="86" customWidth="1"/>
    <col min="11776" max="11776" width="39.7109375" style="86" customWidth="1"/>
    <col min="11777" max="11777" width="8.42578125" style="86" customWidth="1"/>
    <col min="11778" max="11782" width="8.7109375" style="86" customWidth="1"/>
    <col min="11783" max="11783" width="9.7109375" style="86" customWidth="1"/>
    <col min="11784" max="11784" width="4.42578125" style="86" customWidth="1"/>
    <col min="11785" max="12030" width="8.85546875" style="86"/>
    <col min="12031" max="12031" width="13.42578125" style="86" customWidth="1"/>
    <col min="12032" max="12032" width="39.7109375" style="86" customWidth="1"/>
    <col min="12033" max="12033" width="8.42578125" style="86" customWidth="1"/>
    <col min="12034" max="12038" width="8.7109375" style="86" customWidth="1"/>
    <col min="12039" max="12039" width="9.7109375" style="86" customWidth="1"/>
    <col min="12040" max="12040" width="4.42578125" style="86" customWidth="1"/>
    <col min="12041" max="12286" width="8.85546875" style="86"/>
    <col min="12287" max="12287" width="13.42578125" style="86" customWidth="1"/>
    <col min="12288" max="12288" width="39.7109375" style="86" customWidth="1"/>
    <col min="12289" max="12289" width="8.42578125" style="86" customWidth="1"/>
    <col min="12290" max="12294" width="8.7109375" style="86" customWidth="1"/>
    <col min="12295" max="12295" width="9.7109375" style="86" customWidth="1"/>
    <col min="12296" max="12296" width="4.42578125" style="86" customWidth="1"/>
    <col min="12297" max="12542" width="8.85546875" style="86"/>
    <col min="12543" max="12543" width="13.42578125" style="86" customWidth="1"/>
    <col min="12544" max="12544" width="39.7109375" style="86" customWidth="1"/>
    <col min="12545" max="12545" width="8.42578125" style="86" customWidth="1"/>
    <col min="12546" max="12550" width="8.7109375" style="86" customWidth="1"/>
    <col min="12551" max="12551" width="9.7109375" style="86" customWidth="1"/>
    <col min="12552" max="12552" width="4.42578125" style="86" customWidth="1"/>
    <col min="12553" max="12798" width="8.85546875" style="86"/>
    <col min="12799" max="12799" width="13.42578125" style="86" customWidth="1"/>
    <col min="12800" max="12800" width="39.7109375" style="86" customWidth="1"/>
    <col min="12801" max="12801" width="8.42578125" style="86" customWidth="1"/>
    <col min="12802" max="12806" width="8.7109375" style="86" customWidth="1"/>
    <col min="12807" max="12807" width="9.7109375" style="86" customWidth="1"/>
    <col min="12808" max="12808" width="4.42578125" style="86" customWidth="1"/>
    <col min="12809" max="13054" width="8.85546875" style="86"/>
    <col min="13055" max="13055" width="13.42578125" style="86" customWidth="1"/>
    <col min="13056" max="13056" width="39.7109375" style="86" customWidth="1"/>
    <col min="13057" max="13057" width="8.42578125" style="86" customWidth="1"/>
    <col min="13058" max="13062" width="8.7109375" style="86" customWidth="1"/>
    <col min="13063" max="13063" width="9.7109375" style="86" customWidth="1"/>
    <col min="13064" max="13064" width="4.42578125" style="86" customWidth="1"/>
    <col min="13065" max="13310" width="8.85546875" style="86"/>
    <col min="13311" max="13311" width="13.42578125" style="86" customWidth="1"/>
    <col min="13312" max="13312" width="39.7109375" style="86" customWidth="1"/>
    <col min="13313" max="13313" width="8.42578125" style="86" customWidth="1"/>
    <col min="13314" max="13318" width="8.7109375" style="86" customWidth="1"/>
    <col min="13319" max="13319" width="9.7109375" style="86" customWidth="1"/>
    <col min="13320" max="13320" width="4.42578125" style="86" customWidth="1"/>
    <col min="13321" max="13566" width="8.85546875" style="86"/>
    <col min="13567" max="13567" width="13.42578125" style="86" customWidth="1"/>
    <col min="13568" max="13568" width="39.7109375" style="86" customWidth="1"/>
    <col min="13569" max="13569" width="8.42578125" style="86" customWidth="1"/>
    <col min="13570" max="13574" width="8.7109375" style="86" customWidth="1"/>
    <col min="13575" max="13575" width="9.7109375" style="86" customWidth="1"/>
    <col min="13576" max="13576" width="4.42578125" style="86" customWidth="1"/>
    <col min="13577" max="13822" width="8.85546875" style="86"/>
    <col min="13823" max="13823" width="13.42578125" style="86" customWidth="1"/>
    <col min="13824" max="13824" width="39.7109375" style="86" customWidth="1"/>
    <col min="13825" max="13825" width="8.42578125" style="86" customWidth="1"/>
    <col min="13826" max="13830" width="8.7109375" style="86" customWidth="1"/>
    <col min="13831" max="13831" width="9.7109375" style="86" customWidth="1"/>
    <col min="13832" max="13832" width="4.42578125" style="86" customWidth="1"/>
    <col min="13833" max="14078" width="8.85546875" style="86"/>
    <col min="14079" max="14079" width="13.42578125" style="86" customWidth="1"/>
    <col min="14080" max="14080" width="39.7109375" style="86" customWidth="1"/>
    <col min="14081" max="14081" width="8.42578125" style="86" customWidth="1"/>
    <col min="14082" max="14086" width="8.7109375" style="86" customWidth="1"/>
    <col min="14087" max="14087" width="9.7109375" style="86" customWidth="1"/>
    <col min="14088" max="14088" width="4.42578125" style="86" customWidth="1"/>
    <col min="14089" max="14334" width="8.85546875" style="86"/>
    <col min="14335" max="14335" width="13.42578125" style="86" customWidth="1"/>
    <col min="14336" max="14336" width="39.7109375" style="86" customWidth="1"/>
    <col min="14337" max="14337" width="8.42578125" style="86" customWidth="1"/>
    <col min="14338" max="14342" width="8.7109375" style="86" customWidth="1"/>
    <col min="14343" max="14343" width="9.7109375" style="86" customWidth="1"/>
    <col min="14344" max="14344" width="4.42578125" style="86" customWidth="1"/>
    <col min="14345" max="14590" width="8.85546875" style="86"/>
    <col min="14591" max="14591" width="13.42578125" style="86" customWidth="1"/>
    <col min="14592" max="14592" width="39.7109375" style="86" customWidth="1"/>
    <col min="14593" max="14593" width="8.42578125" style="86" customWidth="1"/>
    <col min="14594" max="14598" width="8.7109375" style="86" customWidth="1"/>
    <col min="14599" max="14599" width="9.7109375" style="86" customWidth="1"/>
    <col min="14600" max="14600" width="4.42578125" style="86" customWidth="1"/>
    <col min="14601" max="14846" width="8.85546875" style="86"/>
    <col min="14847" max="14847" width="13.42578125" style="86" customWidth="1"/>
    <col min="14848" max="14848" width="39.7109375" style="86" customWidth="1"/>
    <col min="14849" max="14849" width="8.42578125" style="86" customWidth="1"/>
    <col min="14850" max="14854" width="8.7109375" style="86" customWidth="1"/>
    <col min="14855" max="14855" width="9.7109375" style="86" customWidth="1"/>
    <col min="14856" max="14856" width="4.42578125" style="86" customWidth="1"/>
    <col min="14857" max="15102" width="8.85546875" style="86"/>
    <col min="15103" max="15103" width="13.42578125" style="86" customWidth="1"/>
    <col min="15104" max="15104" width="39.7109375" style="86" customWidth="1"/>
    <col min="15105" max="15105" width="8.42578125" style="86" customWidth="1"/>
    <col min="15106" max="15110" width="8.7109375" style="86" customWidth="1"/>
    <col min="15111" max="15111" width="9.7109375" style="86" customWidth="1"/>
    <col min="15112" max="15112" width="4.42578125" style="86" customWidth="1"/>
    <col min="15113" max="15358" width="8.85546875" style="86"/>
    <col min="15359" max="15359" width="13.42578125" style="86" customWidth="1"/>
    <col min="15360" max="15360" width="39.7109375" style="86" customWidth="1"/>
    <col min="15361" max="15361" width="8.42578125" style="86" customWidth="1"/>
    <col min="15362" max="15366" width="8.7109375" style="86" customWidth="1"/>
    <col min="15367" max="15367" width="9.7109375" style="86" customWidth="1"/>
    <col min="15368" max="15368" width="4.42578125" style="86" customWidth="1"/>
    <col min="15369" max="15614" width="8.85546875" style="86"/>
    <col min="15615" max="15615" width="13.42578125" style="86" customWidth="1"/>
    <col min="15616" max="15616" width="39.7109375" style="86" customWidth="1"/>
    <col min="15617" max="15617" width="8.42578125" style="86" customWidth="1"/>
    <col min="15618" max="15622" width="8.7109375" style="86" customWidth="1"/>
    <col min="15623" max="15623" width="9.7109375" style="86" customWidth="1"/>
    <col min="15624" max="15624" width="4.42578125" style="86" customWidth="1"/>
    <col min="15625" max="15870" width="8.85546875" style="86"/>
    <col min="15871" max="15871" width="13.42578125" style="86" customWidth="1"/>
    <col min="15872" max="15872" width="39.7109375" style="86" customWidth="1"/>
    <col min="15873" max="15873" width="8.42578125" style="86" customWidth="1"/>
    <col min="15874" max="15878" width="8.7109375" style="86" customWidth="1"/>
    <col min="15879" max="15879" width="9.7109375" style="86" customWidth="1"/>
    <col min="15880" max="15880" width="4.42578125" style="86" customWidth="1"/>
    <col min="15881" max="16126" width="8.85546875" style="86"/>
    <col min="16127" max="16127" width="13.42578125" style="86" customWidth="1"/>
    <col min="16128" max="16128" width="39.7109375" style="86" customWidth="1"/>
    <col min="16129" max="16129" width="8.42578125" style="86" customWidth="1"/>
    <col min="16130" max="16134" width="8.7109375" style="86" customWidth="1"/>
    <col min="16135" max="16135" width="9.7109375" style="86" customWidth="1"/>
    <col min="16136" max="16136" width="4.42578125" style="86" customWidth="1"/>
    <col min="16137" max="16384" width="8.85546875" style="86"/>
  </cols>
  <sheetData>
    <row r="1" spans="1:11" ht="12" customHeight="1" x14ac:dyDescent="0.2">
      <c r="A1" s="413" t="str">
        <f>'CC100 MORTGAGE ACTUAL COST'!A1</f>
        <v>Updated 12/2021</v>
      </c>
      <c r="B1" s="413"/>
      <c r="C1" s="413"/>
      <c r="D1" s="413"/>
      <c r="E1" s="413"/>
      <c r="F1" s="413"/>
      <c r="G1" s="413"/>
    </row>
    <row r="2" spans="1:11" ht="18" customHeight="1" x14ac:dyDescent="0.2">
      <c r="A2" s="414" t="s">
        <v>5</v>
      </c>
      <c r="B2" s="414"/>
      <c r="C2" s="414"/>
      <c r="D2" s="414"/>
      <c r="E2" s="414"/>
      <c r="F2" s="414"/>
      <c r="G2" s="414"/>
    </row>
    <row r="3" spans="1:11" ht="4.5" customHeight="1" x14ac:dyDescent="0.2">
      <c r="A3" s="208"/>
      <c r="B3" s="208"/>
      <c r="C3" s="208"/>
      <c r="D3" s="208"/>
      <c r="E3" s="208"/>
      <c r="F3" s="208"/>
      <c r="G3" s="208"/>
    </row>
    <row r="4" spans="1:11" s="84" customFormat="1" ht="18" customHeight="1" x14ac:dyDescent="0.2">
      <c r="A4" s="415" t="s">
        <v>301</v>
      </c>
      <c r="B4" s="415"/>
      <c r="C4" s="415"/>
      <c r="D4" s="415"/>
      <c r="E4" s="415"/>
      <c r="F4" s="415"/>
      <c r="G4" s="415"/>
      <c r="I4" s="394" t="s">
        <v>71</v>
      </c>
      <c r="J4" s="394"/>
      <c r="K4" s="394"/>
    </row>
    <row r="5" spans="1:11" ht="7.5" customHeight="1" x14ac:dyDescent="0.2">
      <c r="A5" s="211"/>
      <c r="B5" s="211"/>
      <c r="C5" s="211"/>
      <c r="D5" s="211"/>
      <c r="E5" s="211"/>
      <c r="F5" s="211"/>
      <c r="G5" s="211"/>
      <c r="I5" s="395"/>
      <c r="J5" s="395"/>
      <c r="K5" s="395"/>
    </row>
    <row r="6" spans="1:11" ht="20.100000000000001" customHeight="1" x14ac:dyDescent="0.2">
      <c r="A6" s="396" t="s">
        <v>235</v>
      </c>
      <c r="B6" s="396"/>
      <c r="C6" s="416" t="str">
        <f>IF('CC100 MORTGAGE ACTUAL COST'!G8=0, " ", 'CC100 MORTGAGE ACTUAL COST'!G8)</f>
        <v xml:space="preserve"> </v>
      </c>
      <c r="D6" s="416"/>
      <c r="E6" s="416"/>
      <c r="F6" s="416"/>
      <c r="G6" s="416"/>
      <c r="I6" s="397" t="s">
        <v>70</v>
      </c>
      <c r="J6" s="398"/>
      <c r="K6" s="399"/>
    </row>
    <row r="7" spans="1:11" s="87" customFormat="1" ht="7.5" customHeight="1" x14ac:dyDescent="0.2">
      <c r="A7" s="282"/>
      <c r="B7" s="282"/>
      <c r="C7" s="282"/>
      <c r="D7" s="188"/>
      <c r="E7" s="188"/>
      <c r="F7" s="187"/>
      <c r="G7" s="187"/>
      <c r="I7" s="400"/>
      <c r="J7" s="401"/>
      <c r="K7" s="402"/>
    </row>
    <row r="8" spans="1:11" s="88" customFormat="1" ht="18" customHeight="1" x14ac:dyDescent="0.2">
      <c r="A8" s="417" t="s">
        <v>49</v>
      </c>
      <c r="B8" s="417"/>
      <c r="C8" s="417"/>
      <c r="D8" s="417"/>
      <c r="E8" s="417"/>
      <c r="F8" s="417"/>
      <c r="G8" s="417"/>
      <c r="I8" s="400"/>
      <c r="J8" s="401"/>
      <c r="K8" s="402"/>
    </row>
    <row r="9" spans="1:11" s="89" customFormat="1" ht="49.5" customHeight="1" x14ac:dyDescent="0.2">
      <c r="A9" s="283" t="s">
        <v>295</v>
      </c>
      <c r="B9" s="406" t="s">
        <v>65</v>
      </c>
      <c r="C9" s="407"/>
      <c r="D9" s="286" t="s">
        <v>302</v>
      </c>
      <c r="E9" s="286" t="s">
        <v>303</v>
      </c>
      <c r="F9" s="286" t="s">
        <v>305</v>
      </c>
      <c r="G9" s="286" t="s">
        <v>304</v>
      </c>
      <c r="I9" s="400"/>
      <c r="J9" s="401"/>
      <c r="K9" s="402"/>
    </row>
    <row r="10" spans="1:11" s="90" customFormat="1" ht="18" customHeight="1" x14ac:dyDescent="0.2">
      <c r="A10" s="193"/>
      <c r="B10" s="408"/>
      <c r="C10" s="409"/>
      <c r="D10" s="287"/>
      <c r="E10" s="288"/>
      <c r="F10" s="289"/>
      <c r="G10" s="191"/>
      <c r="I10" s="400"/>
      <c r="J10" s="401"/>
      <c r="K10" s="402"/>
    </row>
    <row r="11" spans="1:11" s="90" customFormat="1" ht="18" customHeight="1" x14ac:dyDescent="0.2">
      <c r="A11" s="193"/>
      <c r="B11" s="408"/>
      <c r="C11" s="409"/>
      <c r="D11" s="287"/>
      <c r="E11" s="287"/>
      <c r="F11" s="289"/>
      <c r="G11" s="192"/>
      <c r="I11" s="400"/>
      <c r="J11" s="401"/>
      <c r="K11" s="402"/>
    </row>
    <row r="12" spans="1:11" s="90" customFormat="1" ht="18" customHeight="1" x14ac:dyDescent="0.2">
      <c r="A12" s="193"/>
      <c r="B12" s="408"/>
      <c r="C12" s="409"/>
      <c r="D12" s="287"/>
      <c r="E12" s="287"/>
      <c r="F12" s="289"/>
      <c r="G12" s="192"/>
      <c r="I12" s="403"/>
      <c r="J12" s="404"/>
      <c r="K12" s="405"/>
    </row>
    <row r="13" spans="1:11" s="90" customFormat="1" ht="18" customHeight="1" x14ac:dyDescent="0.2">
      <c r="A13" s="193"/>
      <c r="B13" s="408"/>
      <c r="C13" s="409"/>
      <c r="D13" s="287"/>
      <c r="E13" s="287"/>
      <c r="F13" s="289"/>
      <c r="G13" s="192"/>
      <c r="I13" s="262"/>
      <c r="J13" s="262"/>
      <c r="K13" s="262"/>
    </row>
    <row r="14" spans="1:11" s="90" customFormat="1" ht="18" customHeight="1" x14ac:dyDescent="0.2">
      <c r="A14" s="193"/>
      <c r="B14" s="408"/>
      <c r="C14" s="409"/>
      <c r="D14" s="287"/>
      <c r="E14" s="287"/>
      <c r="F14" s="289"/>
      <c r="G14" s="192"/>
      <c r="I14" s="262"/>
      <c r="J14" s="262"/>
      <c r="K14" s="262"/>
    </row>
    <row r="15" spans="1:11" s="90" customFormat="1" ht="18" customHeight="1" x14ac:dyDescent="0.2">
      <c r="A15" s="193"/>
      <c r="B15" s="408"/>
      <c r="C15" s="409"/>
      <c r="D15" s="287"/>
      <c r="E15" s="287"/>
      <c r="F15" s="289"/>
      <c r="G15" s="192"/>
      <c r="I15" s="262"/>
      <c r="J15" s="262"/>
      <c r="K15" s="262"/>
    </row>
    <row r="16" spans="1:11" s="90" customFormat="1" ht="18" customHeight="1" x14ac:dyDescent="0.2">
      <c r="A16" s="193"/>
      <c r="B16" s="408"/>
      <c r="C16" s="409"/>
      <c r="D16" s="287"/>
      <c r="E16" s="287"/>
      <c r="F16" s="289"/>
      <c r="G16" s="192"/>
      <c r="I16" s="262"/>
      <c r="J16" s="262"/>
      <c r="K16" s="262"/>
    </row>
    <row r="17" spans="1:11" s="90" customFormat="1" ht="18" customHeight="1" x14ac:dyDescent="0.2">
      <c r="A17" s="193"/>
      <c r="B17" s="408"/>
      <c r="C17" s="409"/>
      <c r="D17" s="287"/>
      <c r="E17" s="287"/>
      <c r="F17" s="289"/>
      <c r="G17" s="192"/>
      <c r="I17" s="262"/>
      <c r="J17" s="262"/>
      <c r="K17" s="262"/>
    </row>
    <row r="18" spans="1:11" s="90" customFormat="1" ht="18" customHeight="1" x14ac:dyDescent="0.2">
      <c r="A18" s="193"/>
      <c r="B18" s="408"/>
      <c r="C18" s="409"/>
      <c r="D18" s="287"/>
      <c r="E18" s="287"/>
      <c r="F18" s="289"/>
      <c r="G18" s="192"/>
      <c r="I18" s="262"/>
      <c r="J18" s="262"/>
      <c r="K18" s="262"/>
    </row>
    <row r="19" spans="1:11" s="90" customFormat="1" ht="18" customHeight="1" x14ac:dyDescent="0.2">
      <c r="A19" s="193"/>
      <c r="B19" s="408"/>
      <c r="C19" s="409"/>
      <c r="D19" s="287"/>
      <c r="E19" s="287"/>
      <c r="F19" s="289"/>
      <c r="G19" s="192"/>
      <c r="I19" s="262"/>
      <c r="J19" s="262"/>
      <c r="K19" s="262"/>
    </row>
    <row r="20" spans="1:11" s="90" customFormat="1" ht="18" customHeight="1" x14ac:dyDescent="0.2">
      <c r="A20" s="193"/>
      <c r="B20" s="408"/>
      <c r="C20" s="409"/>
      <c r="D20" s="287"/>
      <c r="E20" s="287"/>
      <c r="F20" s="289"/>
      <c r="G20" s="192"/>
      <c r="I20" s="262"/>
      <c r="J20" s="262"/>
      <c r="K20" s="262"/>
    </row>
    <row r="21" spans="1:11" s="90" customFormat="1" ht="18" customHeight="1" x14ac:dyDescent="0.2">
      <c r="A21" s="193"/>
      <c r="B21" s="408"/>
      <c r="C21" s="409"/>
      <c r="D21" s="287"/>
      <c r="E21" s="287"/>
      <c r="F21" s="289"/>
      <c r="G21" s="192"/>
      <c r="I21" s="262"/>
      <c r="J21" s="262"/>
      <c r="K21" s="262"/>
    </row>
    <row r="22" spans="1:11" s="90" customFormat="1" ht="18" customHeight="1" x14ac:dyDescent="0.2">
      <c r="A22" s="193"/>
      <c r="B22" s="408"/>
      <c r="C22" s="409"/>
      <c r="D22" s="287"/>
      <c r="E22" s="287"/>
      <c r="F22" s="289"/>
      <c r="G22" s="192"/>
    </row>
    <row r="23" spans="1:11" s="90" customFormat="1" ht="18" customHeight="1" x14ac:dyDescent="0.2">
      <c r="A23" s="193"/>
      <c r="B23" s="408"/>
      <c r="C23" s="409"/>
      <c r="D23" s="287"/>
      <c r="E23" s="287"/>
      <c r="F23" s="289"/>
      <c r="G23" s="192"/>
    </row>
    <row r="24" spans="1:11" s="90" customFormat="1" ht="18" customHeight="1" x14ac:dyDescent="0.2">
      <c r="A24" s="193"/>
      <c r="B24" s="408"/>
      <c r="C24" s="409"/>
      <c r="D24" s="287"/>
      <c r="E24" s="287"/>
      <c r="F24" s="289"/>
      <c r="G24" s="192"/>
    </row>
    <row r="25" spans="1:11" s="90" customFormat="1" ht="18" customHeight="1" x14ac:dyDescent="0.2">
      <c r="A25" s="193"/>
      <c r="B25" s="408"/>
      <c r="C25" s="409"/>
      <c r="D25" s="287"/>
      <c r="E25" s="287"/>
      <c r="F25" s="289"/>
      <c r="G25" s="192"/>
    </row>
    <row r="26" spans="1:11" s="90" customFormat="1" ht="18" customHeight="1" x14ac:dyDescent="0.2">
      <c r="A26" s="193"/>
      <c r="B26" s="408"/>
      <c r="C26" s="409"/>
      <c r="D26" s="287"/>
      <c r="E26" s="287"/>
      <c r="F26" s="289"/>
      <c r="G26" s="192"/>
    </row>
    <row r="27" spans="1:11" s="90" customFormat="1" ht="18" customHeight="1" x14ac:dyDescent="0.2">
      <c r="A27" s="193"/>
      <c r="B27" s="408"/>
      <c r="C27" s="409"/>
      <c r="D27" s="287"/>
      <c r="E27" s="287"/>
      <c r="F27" s="289"/>
      <c r="G27" s="192"/>
    </row>
    <row r="28" spans="1:11" s="90" customFormat="1" ht="18" customHeight="1" x14ac:dyDescent="0.2">
      <c r="A28" s="193"/>
      <c r="B28" s="408"/>
      <c r="C28" s="409"/>
      <c r="D28" s="287"/>
      <c r="E28" s="287"/>
      <c r="F28" s="289"/>
      <c r="G28" s="192"/>
    </row>
    <row r="29" spans="1:11" s="90" customFormat="1" ht="18" customHeight="1" x14ac:dyDescent="0.2">
      <c r="A29" s="193"/>
      <c r="B29" s="408"/>
      <c r="C29" s="409"/>
      <c r="D29" s="287"/>
      <c r="E29" s="287"/>
      <c r="F29" s="289"/>
      <c r="G29" s="192"/>
    </row>
    <row r="30" spans="1:11" s="90" customFormat="1" ht="18" customHeight="1" x14ac:dyDescent="0.2">
      <c r="A30" s="193"/>
      <c r="B30" s="408"/>
      <c r="C30" s="409"/>
      <c r="D30" s="287"/>
      <c r="E30" s="287"/>
      <c r="F30" s="289"/>
      <c r="G30" s="192"/>
    </row>
    <row r="31" spans="1:11" s="90" customFormat="1" ht="18" customHeight="1" x14ac:dyDescent="0.2">
      <c r="A31" s="193"/>
      <c r="B31" s="408"/>
      <c r="C31" s="409"/>
      <c r="D31" s="287"/>
      <c r="E31" s="287"/>
      <c r="F31" s="289"/>
      <c r="G31" s="192"/>
    </row>
    <row r="32" spans="1:11" s="90" customFormat="1" ht="18" customHeight="1" x14ac:dyDescent="0.2">
      <c r="A32" s="193"/>
      <c r="B32" s="408"/>
      <c r="C32" s="409"/>
      <c r="D32" s="287"/>
      <c r="E32" s="287"/>
      <c r="F32" s="289"/>
      <c r="G32" s="192"/>
    </row>
    <row r="33" spans="1:7" s="90" customFormat="1" ht="18" customHeight="1" x14ac:dyDescent="0.2">
      <c r="A33" s="193"/>
      <c r="B33" s="408"/>
      <c r="C33" s="409"/>
      <c r="D33" s="287"/>
      <c r="E33" s="287"/>
      <c r="F33" s="289"/>
      <c r="G33" s="192"/>
    </row>
    <row r="34" spans="1:7" s="90" customFormat="1" ht="18" customHeight="1" x14ac:dyDescent="0.2">
      <c r="A34" s="193"/>
      <c r="B34" s="408"/>
      <c r="C34" s="409"/>
      <c r="D34" s="287"/>
      <c r="E34" s="287"/>
      <c r="F34" s="289"/>
      <c r="G34" s="192"/>
    </row>
    <row r="35" spans="1:7" s="90" customFormat="1" ht="18" customHeight="1" x14ac:dyDescent="0.2">
      <c r="A35" s="193"/>
      <c r="B35" s="408"/>
      <c r="C35" s="409"/>
      <c r="D35" s="287"/>
      <c r="E35" s="287"/>
      <c r="F35" s="289"/>
      <c r="G35" s="192"/>
    </row>
    <row r="36" spans="1:7" s="90" customFormat="1" ht="18" customHeight="1" x14ac:dyDescent="0.2">
      <c r="A36" s="193"/>
      <c r="B36" s="408"/>
      <c r="C36" s="409"/>
      <c r="D36" s="287"/>
      <c r="E36" s="287"/>
      <c r="F36" s="289"/>
      <c r="G36" s="192"/>
    </row>
    <row r="37" spans="1:7" s="90" customFormat="1" ht="18" customHeight="1" x14ac:dyDescent="0.2">
      <c r="A37" s="193"/>
      <c r="B37" s="408"/>
      <c r="C37" s="409"/>
      <c r="D37" s="287"/>
      <c r="E37" s="287"/>
      <c r="F37" s="289"/>
      <c r="G37" s="192"/>
    </row>
    <row r="38" spans="1:7" s="90" customFormat="1" ht="18" customHeight="1" x14ac:dyDescent="0.2">
      <c r="A38" s="193"/>
      <c r="B38" s="408"/>
      <c r="C38" s="409"/>
      <c r="D38" s="287"/>
      <c r="E38" s="287"/>
      <c r="F38" s="289"/>
      <c r="G38" s="192"/>
    </row>
    <row r="39" spans="1:7" s="90" customFormat="1" ht="18" customHeight="1" x14ac:dyDescent="0.2">
      <c r="A39" s="193"/>
      <c r="B39" s="408"/>
      <c r="C39" s="409"/>
      <c r="D39" s="287"/>
      <c r="E39" s="287"/>
      <c r="F39" s="289"/>
      <c r="G39" s="192"/>
    </row>
    <row r="40" spans="1:7" s="90" customFormat="1" ht="18" customHeight="1" x14ac:dyDescent="0.2">
      <c r="A40" s="193"/>
      <c r="B40" s="408"/>
      <c r="C40" s="409"/>
      <c r="D40" s="287"/>
      <c r="E40" s="287"/>
      <c r="F40" s="289"/>
      <c r="G40" s="192"/>
    </row>
    <row r="41" spans="1:7" s="90" customFormat="1" ht="18" customHeight="1" x14ac:dyDescent="0.2">
      <c r="A41" s="193"/>
      <c r="B41" s="408"/>
      <c r="C41" s="409"/>
      <c r="D41" s="287"/>
      <c r="E41" s="287"/>
      <c r="F41" s="289"/>
      <c r="G41" s="192"/>
    </row>
    <row r="42" spans="1:7" s="90" customFormat="1" ht="18" customHeight="1" x14ac:dyDescent="0.2">
      <c r="A42" s="193"/>
      <c r="B42" s="408"/>
      <c r="C42" s="409"/>
      <c r="D42" s="287"/>
      <c r="E42" s="287"/>
      <c r="F42" s="289"/>
      <c r="G42" s="192"/>
    </row>
    <row r="43" spans="1:7" s="90" customFormat="1" ht="18" customHeight="1" x14ac:dyDescent="0.2">
      <c r="A43" s="193"/>
      <c r="B43" s="408"/>
      <c r="C43" s="409"/>
      <c r="D43" s="287"/>
      <c r="E43" s="287"/>
      <c r="F43" s="289"/>
      <c r="G43" s="192"/>
    </row>
    <row r="44" spans="1:7" ht="18" customHeight="1" x14ac:dyDescent="0.2">
      <c r="A44" s="410" t="s">
        <v>306</v>
      </c>
      <c r="B44" s="411"/>
      <c r="C44" s="411"/>
      <c r="D44" s="411"/>
      <c r="E44" s="411"/>
      <c r="F44" s="412"/>
      <c r="G44" s="231">
        <f>SUM(G10:G43)</f>
        <v>0</v>
      </c>
    </row>
    <row r="45" spans="1:7" x14ac:dyDescent="0.2">
      <c r="A45" s="91"/>
      <c r="B45" s="91"/>
    </row>
  </sheetData>
  <sheetProtection password="DF47" sheet="1" objects="1" scenarios="1"/>
  <mergeCells count="44">
    <mergeCell ref="A44:F44"/>
    <mergeCell ref="A1:G1"/>
    <mergeCell ref="A2:G2"/>
    <mergeCell ref="A4:G4"/>
    <mergeCell ref="C6:G6"/>
    <mergeCell ref="A8:G8"/>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13:C13"/>
    <mergeCell ref="B25:C25"/>
    <mergeCell ref="B14:C14"/>
    <mergeCell ref="B15:C15"/>
    <mergeCell ref="B16:C16"/>
    <mergeCell ref="B17:C17"/>
    <mergeCell ref="B18:C18"/>
    <mergeCell ref="B19:C19"/>
    <mergeCell ref="B20:C20"/>
    <mergeCell ref="B21:C21"/>
    <mergeCell ref="B22:C22"/>
    <mergeCell ref="B23:C23"/>
    <mergeCell ref="B24:C24"/>
    <mergeCell ref="I4:K5"/>
    <mergeCell ref="A6:B6"/>
    <mergeCell ref="I6:K12"/>
    <mergeCell ref="B9:C9"/>
    <mergeCell ref="B10:C10"/>
    <mergeCell ref="B11:C11"/>
    <mergeCell ref="B12:C12"/>
  </mergeCells>
  <printOptions horizontalCentered="1"/>
  <pageMargins left="0.25" right="0" top="0.5" bottom="0.25" header="0.3" footer="0.1"/>
  <pageSetup scale="96"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2"/>
  <sheetViews>
    <sheetView showGridLines="0" view="pageBreakPreview" zoomScaleNormal="100" zoomScaleSheetLayoutView="100" workbookViewId="0">
      <selection activeCell="C26" sqref="C26"/>
    </sheetView>
  </sheetViews>
  <sheetFormatPr defaultColWidth="9.140625" defaultRowHeight="15" customHeight="1" x14ac:dyDescent="0.2"/>
  <cols>
    <col min="1" max="1" width="6.42578125" style="7" customWidth="1"/>
    <col min="2" max="2" width="29" style="104" customWidth="1"/>
    <col min="3" max="4" width="14.7109375" style="138" customWidth="1"/>
    <col min="5" max="5" width="14.7109375" style="7" customWidth="1"/>
    <col min="6" max="6" width="14.7109375" style="138" customWidth="1"/>
    <col min="7" max="7" width="17.5703125" style="7" bestFit="1" customWidth="1"/>
    <col min="8" max="9" width="14.7109375" style="7" customWidth="1"/>
    <col min="10" max="16384" width="9.140625" style="7"/>
  </cols>
  <sheetData>
    <row r="1" spans="1:9" s="138" customFormat="1" ht="12" customHeight="1" x14ac:dyDescent="0.2">
      <c r="A1" s="392" t="str">
        <f>'CC100 MORTGAGE ACTUAL COST'!A1</f>
        <v>Updated 12/2021</v>
      </c>
      <c r="B1" s="392"/>
      <c r="C1" s="392"/>
      <c r="D1" s="392"/>
      <c r="E1" s="392"/>
      <c r="F1" s="392"/>
      <c r="G1" s="392"/>
      <c r="H1" s="392"/>
      <c r="I1" s="392"/>
    </row>
    <row r="2" spans="1:9" s="138" customFormat="1" ht="18" customHeight="1" x14ac:dyDescent="0.2">
      <c r="A2" s="425" t="s">
        <v>5</v>
      </c>
      <c r="B2" s="425"/>
      <c r="C2" s="425"/>
      <c r="D2" s="425"/>
      <c r="E2" s="425"/>
      <c r="F2" s="425"/>
      <c r="G2" s="425"/>
      <c r="H2" s="425"/>
      <c r="I2" s="425"/>
    </row>
    <row r="3" spans="1:9" s="138" customFormat="1" ht="4.5" customHeight="1" x14ac:dyDescent="0.2"/>
    <row r="4" spans="1:9" s="13" customFormat="1" ht="18" customHeight="1" x14ac:dyDescent="0.2">
      <c r="A4" s="426" t="s">
        <v>132</v>
      </c>
      <c r="B4" s="426"/>
      <c r="C4" s="426"/>
      <c r="D4" s="426"/>
      <c r="E4" s="426"/>
      <c r="F4" s="426"/>
      <c r="G4" s="426"/>
      <c r="H4" s="426"/>
      <c r="I4" s="426"/>
    </row>
    <row r="5" spans="1:9" s="13" customFormat="1" ht="17.45" customHeight="1" x14ac:dyDescent="0.2">
      <c r="A5" s="23"/>
      <c r="B5" s="103"/>
      <c r="C5" s="135"/>
      <c r="D5" s="135"/>
      <c r="E5" s="23"/>
      <c r="F5" s="135"/>
      <c r="G5" s="23"/>
      <c r="H5" s="23"/>
      <c r="I5" s="23"/>
    </row>
    <row r="6" spans="1:9" s="56" customFormat="1" ht="15" customHeight="1" x14ac:dyDescent="0.2">
      <c r="A6" s="150" t="s">
        <v>235</v>
      </c>
      <c r="B6" s="150"/>
      <c r="C6" s="430" t="str">
        <f>IF('CC100 MORTGAGE ACTUAL COST'!G8=0," ", 'CC100 MORTGAGE ACTUAL COST'!G8)</f>
        <v xml:space="preserve"> </v>
      </c>
      <c r="D6" s="430"/>
      <c r="E6" s="430"/>
      <c r="F6" s="430"/>
      <c r="G6" s="430"/>
      <c r="H6" s="430"/>
      <c r="I6" s="151"/>
    </row>
    <row r="7" spans="1:9" s="58" customFormat="1" ht="9.6" customHeight="1" x14ac:dyDescent="0.2">
      <c r="A7" s="152"/>
      <c r="B7" s="152"/>
      <c r="C7" s="152"/>
      <c r="D7" s="152"/>
      <c r="E7" s="152"/>
      <c r="F7" s="152"/>
      <c r="G7" s="152"/>
      <c r="H7" s="152"/>
      <c r="I7" s="152"/>
    </row>
    <row r="8" spans="1:9" s="58" customFormat="1" ht="29.25" customHeight="1" x14ac:dyDescent="0.2">
      <c r="A8" s="427" t="s">
        <v>239</v>
      </c>
      <c r="B8" s="427"/>
      <c r="C8" s="427"/>
      <c r="D8" s="427"/>
      <c r="E8" s="427"/>
      <c r="F8" s="427"/>
      <c r="G8" s="427"/>
      <c r="H8" s="427"/>
      <c r="I8" s="427"/>
    </row>
    <row r="9" spans="1:9" s="58" customFormat="1" ht="7.5" customHeight="1" x14ac:dyDescent="0.2">
      <c r="A9" s="130"/>
      <c r="B9" s="130"/>
      <c r="C9" s="130"/>
      <c r="D9" s="263"/>
      <c r="E9" s="130"/>
      <c r="F9" s="276"/>
      <c r="G9" s="130"/>
      <c r="H9" s="130"/>
      <c r="I9" s="130"/>
    </row>
    <row r="10" spans="1:9" s="57" customFormat="1" ht="30" customHeight="1" x14ac:dyDescent="0.2">
      <c r="A10" s="428" t="s">
        <v>128</v>
      </c>
      <c r="B10" s="429"/>
      <c r="C10" s="153" t="s">
        <v>284</v>
      </c>
      <c r="D10" s="153" t="s">
        <v>275</v>
      </c>
      <c r="E10" s="154" t="s">
        <v>131</v>
      </c>
      <c r="F10" s="154" t="s">
        <v>285</v>
      </c>
      <c r="G10" s="155" t="s">
        <v>127</v>
      </c>
      <c r="H10" s="154" t="s">
        <v>130</v>
      </c>
      <c r="I10" s="154" t="s">
        <v>129</v>
      </c>
    </row>
    <row r="11" spans="1:9" s="58" customFormat="1" ht="15" customHeight="1" x14ac:dyDescent="0.2">
      <c r="A11" s="419" t="str">
        <f>'CC100 MORTGAGE ACTUAL COST'!B22</f>
        <v xml:space="preserve"> Construction Cost</v>
      </c>
      <c r="B11" s="420"/>
      <c r="C11" s="156"/>
      <c r="D11" s="156"/>
      <c r="E11" s="157">
        <f>'CC100 MORTGAGE ACTUAL COST'!E22</f>
        <v>0</v>
      </c>
      <c r="F11" s="157">
        <f>'CC100 MORTGAGE ACTUAL COST'!H22</f>
        <v>0</v>
      </c>
      <c r="G11" s="285" t="s">
        <v>300</v>
      </c>
      <c r="H11" s="157">
        <f>E11+F11</f>
        <v>0</v>
      </c>
      <c r="I11" s="158"/>
    </row>
    <row r="12" spans="1:9" s="58" customFormat="1" ht="15" customHeight="1" x14ac:dyDescent="0.2">
      <c r="A12" s="419" t="str">
        <f>'CC100 MORTGAGE ACTUAL COST'!B23</f>
        <v xml:space="preserve"> Developer's Fee</v>
      </c>
      <c r="B12" s="420"/>
      <c r="C12" s="156"/>
      <c r="D12" s="156"/>
      <c r="E12" s="157">
        <f>'CC100 MORTGAGE ACTUAL COST'!E23</f>
        <v>0</v>
      </c>
      <c r="F12" s="157">
        <f>'CC100 MORTGAGE ACTUAL COST'!H23</f>
        <v>0</v>
      </c>
      <c r="G12" s="285" t="s">
        <v>300</v>
      </c>
      <c r="H12" s="157">
        <f>E12+F12</f>
        <v>0</v>
      </c>
      <c r="I12" s="158"/>
    </row>
    <row r="13" spans="1:9" s="58" customFormat="1" ht="15" customHeight="1" x14ac:dyDescent="0.2">
      <c r="A13" s="419" t="str">
        <f>'CC100 MORTGAGE ACTUAL COST'!B24</f>
        <v xml:space="preserve"> Performance &amp; Payment Bond Fees</v>
      </c>
      <c r="B13" s="420"/>
      <c r="C13" s="156"/>
      <c r="D13" s="156"/>
      <c r="E13" s="157">
        <f>'CC100 MORTGAGE ACTUAL COST'!E24</f>
        <v>0</v>
      </c>
      <c r="F13" s="157">
        <f>'CC100 MORTGAGE ACTUAL COST'!H24</f>
        <v>0</v>
      </c>
      <c r="G13" s="285" t="s">
        <v>300</v>
      </c>
      <c r="H13" s="157">
        <f t="shared" ref="H13:H44" si="0">E13+F13</f>
        <v>0</v>
      </c>
      <c r="I13" s="158"/>
    </row>
    <row r="14" spans="1:9" s="58" customFormat="1" ht="15" customHeight="1" x14ac:dyDescent="0.2">
      <c r="A14" s="419" t="str">
        <f>'CC100 MORTGAGE ACTUAL COST'!B25</f>
        <v xml:space="preserve"> Architect's Design Fee</v>
      </c>
      <c r="B14" s="420"/>
      <c r="C14" s="156"/>
      <c r="D14" s="156"/>
      <c r="E14" s="157">
        <f>'CC100 MORTGAGE ACTUAL COST'!E25</f>
        <v>0</v>
      </c>
      <c r="F14" s="157">
        <f>'CC100 MORTGAGE ACTUAL COST'!H25</f>
        <v>0</v>
      </c>
      <c r="G14" s="285" t="s">
        <v>300</v>
      </c>
      <c r="H14" s="157">
        <f t="shared" si="0"/>
        <v>0</v>
      </c>
      <c r="I14" s="158"/>
    </row>
    <row r="15" spans="1:9" s="58" customFormat="1" ht="15" customHeight="1" x14ac:dyDescent="0.2">
      <c r="A15" s="419" t="str">
        <f>'CC100 MORTGAGE ACTUAL COST'!B26</f>
        <v xml:space="preserve"> Architect's Supervision</v>
      </c>
      <c r="B15" s="420"/>
      <c r="C15" s="156"/>
      <c r="D15" s="156"/>
      <c r="E15" s="157">
        <f>'CC100 MORTGAGE ACTUAL COST'!E26</f>
        <v>0</v>
      </c>
      <c r="F15" s="157">
        <f>'CC100 MORTGAGE ACTUAL COST'!H26</f>
        <v>0</v>
      </c>
      <c r="G15" s="285" t="s">
        <v>300</v>
      </c>
      <c r="H15" s="157">
        <f t="shared" si="0"/>
        <v>0</v>
      </c>
      <c r="I15" s="158"/>
    </row>
    <row r="16" spans="1:9" s="58" customFormat="1" ht="15" customHeight="1" x14ac:dyDescent="0.2">
      <c r="A16" s="419" t="str">
        <f>'CC100 MORTGAGE ACTUAL COST'!B27</f>
        <v xml:space="preserve"> Survey/Soil Boring/Engineering/Sub-consultants</v>
      </c>
      <c r="B16" s="420"/>
      <c r="C16" s="156"/>
      <c r="D16" s="156"/>
      <c r="E16" s="157">
        <f>'CC100 MORTGAGE ACTUAL COST'!E27</f>
        <v>0</v>
      </c>
      <c r="F16" s="157">
        <f>'CC100 MORTGAGE ACTUAL COST'!H27</f>
        <v>0</v>
      </c>
      <c r="G16" s="285" t="s">
        <v>300</v>
      </c>
      <c r="H16" s="157">
        <f t="shared" si="0"/>
        <v>0</v>
      </c>
      <c r="I16" s="158"/>
    </row>
    <row r="17" spans="1:9" s="58" customFormat="1" ht="15" customHeight="1" x14ac:dyDescent="0.2">
      <c r="A17" s="419" t="str">
        <f>'CC100 MORTGAGE ACTUAL COST'!B28</f>
        <v xml:space="preserve"> Construction Legal/Organizational</v>
      </c>
      <c r="B17" s="420"/>
      <c r="C17" s="156"/>
      <c r="D17" s="156"/>
      <c r="E17" s="157">
        <f>'CC100 MORTGAGE ACTUAL COST'!E28</f>
        <v>0</v>
      </c>
      <c r="F17" s="157">
        <f>'CC100 MORTGAGE ACTUAL COST'!H28</f>
        <v>0</v>
      </c>
      <c r="G17" s="285" t="s">
        <v>300</v>
      </c>
      <c r="H17" s="157">
        <f t="shared" si="0"/>
        <v>0</v>
      </c>
      <c r="I17" s="158"/>
    </row>
    <row r="18" spans="1:9" s="58" customFormat="1" ht="15" customHeight="1" x14ac:dyDescent="0.2">
      <c r="A18" s="419" t="str">
        <f>'CC100 MORTGAGE ACTUAL COST'!B29</f>
        <v xml:space="preserve"> Permanent Legal/Organizational</v>
      </c>
      <c r="B18" s="420"/>
      <c r="C18" s="156"/>
      <c r="D18" s="156"/>
      <c r="E18" s="157">
        <f>'CC100 MORTGAGE ACTUAL COST'!E29</f>
        <v>0</v>
      </c>
      <c r="F18" s="157">
        <f>'CC100 MORTGAGE ACTUAL COST'!H29</f>
        <v>0</v>
      </c>
      <c r="G18" s="285" t="s">
        <v>300</v>
      </c>
      <c r="H18" s="157">
        <f t="shared" si="0"/>
        <v>0</v>
      </c>
      <c r="I18" s="158"/>
    </row>
    <row r="19" spans="1:9" s="58" customFormat="1" ht="15" customHeight="1" x14ac:dyDescent="0.2">
      <c r="A19" s="419" t="str">
        <f>'CC100 MORTGAGE ACTUAL COST'!B30</f>
        <v xml:space="preserve"> Appraisal/Market Study/Cap Needs Assess</v>
      </c>
      <c r="B19" s="420"/>
      <c r="C19" s="156"/>
      <c r="D19" s="156"/>
      <c r="E19" s="157">
        <f>'CC100 MORTGAGE ACTUAL COST'!E30</f>
        <v>0</v>
      </c>
      <c r="F19" s="157">
        <f>'CC100 MORTGAGE ACTUAL COST'!H30</f>
        <v>0</v>
      </c>
      <c r="G19" s="285" t="s">
        <v>300</v>
      </c>
      <c r="H19" s="157">
        <f t="shared" si="0"/>
        <v>0</v>
      </c>
      <c r="I19" s="158"/>
    </row>
    <row r="20" spans="1:9" s="58" customFormat="1" ht="15" customHeight="1" x14ac:dyDescent="0.2">
      <c r="A20" s="419" t="str">
        <f>'CC100 MORTGAGE ACTUAL COST'!B31</f>
        <v xml:space="preserve"> Environmental Audit/Energy Audit/Site Assess</v>
      </c>
      <c r="B20" s="420"/>
      <c r="C20" s="156"/>
      <c r="D20" s="156"/>
      <c r="E20" s="157">
        <f>'CC100 MORTGAGE ACTUAL COST'!E31</f>
        <v>0</v>
      </c>
      <c r="F20" s="157">
        <f>'CC100 MORTGAGE ACTUAL COST'!H31</f>
        <v>0</v>
      </c>
      <c r="G20" s="285" t="s">
        <v>300</v>
      </c>
      <c r="H20" s="157">
        <f t="shared" si="0"/>
        <v>0</v>
      </c>
      <c r="I20" s="158"/>
    </row>
    <row r="21" spans="1:9" s="58" customFormat="1" ht="15" customHeight="1" x14ac:dyDescent="0.2">
      <c r="A21" s="419" t="str">
        <f>'CC100 MORTGAGE ACTUAL COST'!B32</f>
        <v xml:space="preserve"> Permits &amp; Fees</v>
      </c>
      <c r="B21" s="420"/>
      <c r="C21" s="156"/>
      <c r="D21" s="156"/>
      <c r="E21" s="157">
        <f>'CC100 MORTGAGE ACTUAL COST'!E32</f>
        <v>0</v>
      </c>
      <c r="F21" s="157">
        <f>'CC100 MORTGAGE ACTUAL COST'!H32</f>
        <v>0</v>
      </c>
      <c r="G21" s="285" t="s">
        <v>300</v>
      </c>
      <c r="H21" s="157">
        <f t="shared" si="0"/>
        <v>0</v>
      </c>
      <c r="I21" s="158"/>
    </row>
    <row r="22" spans="1:9" s="58" customFormat="1" ht="15" customHeight="1" x14ac:dyDescent="0.2">
      <c r="A22" s="419" t="str">
        <f>'CC100 MORTGAGE ACTUAL COST'!B33</f>
        <v xml:space="preserve"> Letter of Credit Fees</v>
      </c>
      <c r="B22" s="420"/>
      <c r="C22" s="156"/>
      <c r="D22" s="156"/>
      <c r="E22" s="157">
        <f>'CC100 MORTGAGE ACTUAL COST'!E33</f>
        <v>0</v>
      </c>
      <c r="F22" s="157">
        <f>'CC100 MORTGAGE ACTUAL COST'!H33</f>
        <v>0</v>
      </c>
      <c r="G22" s="285" t="s">
        <v>300</v>
      </c>
      <c r="H22" s="157">
        <f t="shared" si="0"/>
        <v>0</v>
      </c>
      <c r="I22" s="158"/>
    </row>
    <row r="23" spans="1:9" s="58" customFormat="1" ht="15" customHeight="1" x14ac:dyDescent="0.2">
      <c r="A23" s="419" t="str">
        <f>'CC100 MORTGAGE ACTUAL COST'!B34</f>
        <v xml:space="preserve"> Inspection Fees</v>
      </c>
      <c r="B23" s="420"/>
      <c r="C23" s="156"/>
      <c r="D23" s="156"/>
      <c r="E23" s="157">
        <f>'CC100 MORTGAGE ACTUAL COST'!E34</f>
        <v>0</v>
      </c>
      <c r="F23" s="157">
        <f>'CC100 MORTGAGE ACTUAL COST'!H34</f>
        <v>0</v>
      </c>
      <c r="G23" s="285" t="s">
        <v>300</v>
      </c>
      <c r="H23" s="157">
        <f t="shared" si="0"/>
        <v>0</v>
      </c>
      <c r="I23" s="158"/>
    </row>
    <row r="24" spans="1:9" s="58" customFormat="1" ht="15" customHeight="1" x14ac:dyDescent="0.2">
      <c r="A24" s="419" t="str">
        <f>'CC100 MORTGAGE ACTUAL COST'!B35</f>
        <v xml:space="preserve"> Marketing</v>
      </c>
      <c r="B24" s="420"/>
      <c r="C24" s="156"/>
      <c r="D24" s="156"/>
      <c r="E24" s="157">
        <f>'CC100 MORTGAGE ACTUAL COST'!E35</f>
        <v>0</v>
      </c>
      <c r="F24" s="157">
        <f>'CC100 MORTGAGE ACTUAL COST'!H35</f>
        <v>0</v>
      </c>
      <c r="G24" s="285" t="s">
        <v>300</v>
      </c>
      <c r="H24" s="157">
        <f t="shared" si="0"/>
        <v>0</v>
      </c>
      <c r="I24" s="158"/>
    </row>
    <row r="25" spans="1:9" s="58" customFormat="1" ht="15" customHeight="1" x14ac:dyDescent="0.2">
      <c r="A25" s="419" t="str">
        <f>'CC100 MORTGAGE ACTUAL COST'!B36</f>
        <v xml:space="preserve"> Rent-Up Fees</v>
      </c>
      <c r="B25" s="420"/>
      <c r="C25" s="156"/>
      <c r="D25" s="156"/>
      <c r="E25" s="157">
        <f>'CC100 MORTGAGE ACTUAL COST'!E36</f>
        <v>0</v>
      </c>
      <c r="F25" s="157">
        <f>'CC100 MORTGAGE ACTUAL COST'!H36</f>
        <v>0</v>
      </c>
      <c r="G25" s="285" t="s">
        <v>300</v>
      </c>
      <c r="H25" s="157">
        <f t="shared" si="0"/>
        <v>0</v>
      </c>
      <c r="I25" s="158"/>
    </row>
    <row r="26" spans="1:9" s="58" customFormat="1" ht="15" customHeight="1" x14ac:dyDescent="0.2">
      <c r="A26" s="419" t="str">
        <f>'CC100 MORTGAGE ACTUAL COST'!B37</f>
        <v xml:space="preserve"> Fixtures, Furniture, &amp; Equipment (FFE)</v>
      </c>
      <c r="B26" s="420"/>
      <c r="C26" s="156"/>
      <c r="D26" s="156"/>
      <c r="E26" s="157">
        <f>'CC100 MORTGAGE ACTUAL COST'!E37</f>
        <v>0</v>
      </c>
      <c r="F26" s="157">
        <f>'CC100 MORTGAGE ACTUAL COST'!H37</f>
        <v>0</v>
      </c>
      <c r="G26" s="285" t="s">
        <v>300</v>
      </c>
      <c r="H26" s="157">
        <f t="shared" si="0"/>
        <v>0</v>
      </c>
      <c r="I26" s="158"/>
    </row>
    <row r="27" spans="1:9" s="58" customFormat="1" ht="15" customHeight="1" x14ac:dyDescent="0.2">
      <c r="A27" s="419" t="str">
        <f>'CC100 MORTGAGE ACTUAL COST'!B38</f>
        <v xml:space="preserve"> Construction Interest</v>
      </c>
      <c r="B27" s="420"/>
      <c r="C27" s="156"/>
      <c r="D27" s="156"/>
      <c r="E27" s="157">
        <f>'CC100 MORTGAGE ACTUAL COST'!E38</f>
        <v>0</v>
      </c>
      <c r="F27" s="157">
        <f>'CC100 MORTGAGE ACTUAL COST'!H38</f>
        <v>0</v>
      </c>
      <c r="G27" s="285" t="s">
        <v>300</v>
      </c>
      <c r="H27" s="157">
        <f t="shared" si="0"/>
        <v>0</v>
      </c>
      <c r="I27" s="158"/>
    </row>
    <row r="28" spans="1:9" s="58" customFormat="1" ht="15" customHeight="1" x14ac:dyDescent="0.2">
      <c r="A28" s="419" t="str">
        <f>'CC100 MORTGAGE ACTUAL COST'!B39</f>
        <v xml:space="preserve"> Real Estate Taxes</v>
      </c>
      <c r="B28" s="420"/>
      <c r="C28" s="156"/>
      <c r="D28" s="156"/>
      <c r="E28" s="157">
        <f>'CC100 MORTGAGE ACTUAL COST'!E39</f>
        <v>0</v>
      </c>
      <c r="F28" s="157">
        <f>'CC100 MORTGAGE ACTUAL COST'!H39</f>
        <v>0</v>
      </c>
      <c r="G28" s="285" t="s">
        <v>300</v>
      </c>
      <c r="H28" s="157">
        <f t="shared" si="0"/>
        <v>0</v>
      </c>
      <c r="I28" s="158"/>
    </row>
    <row r="29" spans="1:9" s="58" customFormat="1" ht="15" customHeight="1" x14ac:dyDescent="0.2">
      <c r="A29" s="419" t="str">
        <f>'CC100 MORTGAGE ACTUAL COST'!B40</f>
        <v xml:space="preserve"> Transfer/State Improvement Tax</v>
      </c>
      <c r="B29" s="420"/>
      <c r="C29" s="156"/>
      <c r="D29" s="156"/>
      <c r="E29" s="157">
        <f>'CC100 MORTGAGE ACTUAL COST'!E40</f>
        <v>0</v>
      </c>
      <c r="F29" s="157">
        <f>'CC100 MORTGAGE ACTUAL COST'!H40</f>
        <v>0</v>
      </c>
      <c r="G29" s="285" t="s">
        <v>300</v>
      </c>
      <c r="H29" s="157">
        <f t="shared" si="0"/>
        <v>0</v>
      </c>
      <c r="I29" s="158"/>
    </row>
    <row r="30" spans="1:9" s="58" customFormat="1" ht="15" customHeight="1" x14ac:dyDescent="0.2">
      <c r="A30" s="419" t="str">
        <f>'CC100 MORTGAGE ACTUAL COST'!B41</f>
        <v xml:space="preserve"> Insurance </v>
      </c>
      <c r="B30" s="420"/>
      <c r="C30" s="156"/>
      <c r="D30" s="156"/>
      <c r="E30" s="157">
        <f>'CC100 MORTGAGE ACTUAL COST'!E41</f>
        <v>0</v>
      </c>
      <c r="F30" s="157">
        <f>'CC100 MORTGAGE ACTUAL COST'!H41</f>
        <v>0</v>
      </c>
      <c r="G30" s="285" t="s">
        <v>300</v>
      </c>
      <c r="H30" s="157">
        <f t="shared" si="0"/>
        <v>0</v>
      </c>
      <c r="I30" s="158"/>
    </row>
    <row r="31" spans="1:9" s="58" customFormat="1" ht="15" customHeight="1" x14ac:dyDescent="0.2">
      <c r="A31" s="419" t="str">
        <f>'CC100 MORTGAGE ACTUAL COST'!B42</f>
        <v xml:space="preserve"> Construction Financing Fees</v>
      </c>
      <c r="B31" s="420"/>
      <c r="C31" s="156"/>
      <c r="D31" s="156"/>
      <c r="E31" s="157">
        <f>'CC100 MORTGAGE ACTUAL COST'!E42</f>
        <v>0</v>
      </c>
      <c r="F31" s="157">
        <f>'CC100 MORTGAGE ACTUAL COST'!H42</f>
        <v>0</v>
      </c>
      <c r="G31" s="285" t="s">
        <v>300</v>
      </c>
      <c r="H31" s="157">
        <f t="shared" si="0"/>
        <v>0</v>
      </c>
      <c r="I31" s="158"/>
    </row>
    <row r="32" spans="1:9" s="58" customFormat="1" ht="15" customHeight="1" x14ac:dyDescent="0.2">
      <c r="A32" s="419" t="str">
        <f>'CC100 MORTGAGE ACTUAL COST'!B43</f>
        <v xml:space="preserve"> Permanent Financing Fees</v>
      </c>
      <c r="B32" s="420"/>
      <c r="C32" s="156"/>
      <c r="D32" s="156"/>
      <c r="E32" s="157">
        <f>'CC100 MORTGAGE ACTUAL COST'!E43</f>
        <v>0</v>
      </c>
      <c r="F32" s="157">
        <f>'CC100 MORTGAGE ACTUAL COST'!H43</f>
        <v>0</v>
      </c>
      <c r="G32" s="285" t="s">
        <v>300</v>
      </c>
      <c r="H32" s="157">
        <f t="shared" si="0"/>
        <v>0</v>
      </c>
      <c r="I32" s="158"/>
    </row>
    <row r="33" spans="1:9" s="58" customFormat="1" ht="15" customHeight="1" x14ac:dyDescent="0.2">
      <c r="A33" s="419" t="str">
        <f>'CC100 MORTGAGE ACTUAL COST'!B44</f>
        <v xml:space="preserve"> Title &amp; Recording</v>
      </c>
      <c r="B33" s="420"/>
      <c r="C33" s="156"/>
      <c r="D33" s="156"/>
      <c r="E33" s="157">
        <f>'CC100 MORTGAGE ACTUAL COST'!E44</f>
        <v>0</v>
      </c>
      <c r="F33" s="157">
        <f>'CC100 MORTGAGE ACTUAL COST'!H44</f>
        <v>0</v>
      </c>
      <c r="G33" s="285" t="s">
        <v>300</v>
      </c>
      <c r="H33" s="157">
        <f t="shared" si="0"/>
        <v>0</v>
      </c>
      <c r="I33" s="158"/>
    </row>
    <row r="34" spans="1:9" s="58" customFormat="1" ht="15" customHeight="1" x14ac:dyDescent="0.2">
      <c r="A34" s="419" t="str">
        <f>'CC100 MORTGAGE ACTUAL COST'!B45</f>
        <v xml:space="preserve"> Cost Certification &amp; Accounting</v>
      </c>
      <c r="B34" s="420"/>
      <c r="C34" s="156"/>
      <c r="D34" s="156"/>
      <c r="E34" s="157">
        <f>'CC100 MORTGAGE ACTUAL COST'!E45</f>
        <v>0</v>
      </c>
      <c r="F34" s="157">
        <f>'CC100 MORTGAGE ACTUAL COST'!H45</f>
        <v>0</v>
      </c>
      <c r="G34" s="285" t="s">
        <v>300</v>
      </c>
      <c r="H34" s="157">
        <f t="shared" si="0"/>
        <v>0</v>
      </c>
      <c r="I34" s="158"/>
    </row>
    <row r="35" spans="1:9" s="58" customFormat="1" ht="15" customHeight="1" x14ac:dyDescent="0.2">
      <c r="A35" s="419" t="str">
        <f>'CC100 MORTGAGE ACTUAL COST'!B46</f>
        <v xml:space="preserve"> Land</v>
      </c>
      <c r="B35" s="420"/>
      <c r="C35" s="156"/>
      <c r="D35" s="156"/>
      <c r="E35" s="157">
        <f>'CC100 MORTGAGE ACTUAL COST'!E46</f>
        <v>0</v>
      </c>
      <c r="F35" s="157">
        <f>'CC100 MORTGAGE ACTUAL COST'!H46</f>
        <v>0</v>
      </c>
      <c r="G35" s="285" t="s">
        <v>300</v>
      </c>
      <c r="H35" s="157">
        <f t="shared" si="0"/>
        <v>0</v>
      </c>
      <c r="I35" s="158"/>
    </row>
    <row r="36" spans="1:9" s="58" customFormat="1" ht="15" customHeight="1" x14ac:dyDescent="0.2">
      <c r="A36" s="419" t="str">
        <f>'CC100 MORTGAGE ACTUAL COST'!B47</f>
        <v xml:space="preserve"> Acquisition</v>
      </c>
      <c r="B36" s="420"/>
      <c r="C36" s="156"/>
      <c r="D36" s="156"/>
      <c r="E36" s="157">
        <f>'CC100 MORTGAGE ACTUAL COST'!E47</f>
        <v>0</v>
      </c>
      <c r="F36" s="157">
        <f>'CC100 MORTGAGE ACTUAL COST'!H47</f>
        <v>0</v>
      </c>
      <c r="G36" s="285" t="s">
        <v>300</v>
      </c>
      <c r="H36" s="157">
        <f t="shared" si="0"/>
        <v>0</v>
      </c>
      <c r="I36" s="158"/>
    </row>
    <row r="37" spans="1:9" s="58" customFormat="1" ht="15" customHeight="1" x14ac:dyDescent="0.2">
      <c r="A37" s="419" t="str">
        <f>'CC100 MORTGAGE ACTUAL COST'!B48</f>
        <v xml:space="preserve"> Relocation</v>
      </c>
      <c r="B37" s="420"/>
      <c r="C37" s="156"/>
      <c r="D37" s="156"/>
      <c r="E37" s="157">
        <f>'CC100 MORTGAGE ACTUAL COST'!E48</f>
        <v>0</v>
      </c>
      <c r="F37" s="157">
        <f>'CC100 MORTGAGE ACTUAL COST'!H48</f>
        <v>0</v>
      </c>
      <c r="G37" s="285" t="s">
        <v>300</v>
      </c>
      <c r="H37" s="157">
        <f t="shared" si="0"/>
        <v>0</v>
      </c>
      <c r="I37" s="158"/>
    </row>
    <row r="38" spans="1:9" s="58" customFormat="1" ht="15" customHeight="1" x14ac:dyDescent="0.2">
      <c r="A38" s="419" t="str">
        <f>'CC100 MORTGAGE ACTUAL COST'!B49</f>
        <v xml:space="preserve"> Relocation Operating Deficit Reserve</v>
      </c>
      <c r="B38" s="420"/>
      <c r="C38" s="156"/>
      <c r="D38" s="156"/>
      <c r="E38" s="157">
        <f>'CC100 MORTGAGE ACTUAL COST'!E49</f>
        <v>0</v>
      </c>
      <c r="F38" s="157">
        <f>'CC100 MORTGAGE ACTUAL COST'!H49</f>
        <v>0</v>
      </c>
      <c r="G38" s="285" t="s">
        <v>300</v>
      </c>
      <c r="H38" s="157">
        <f t="shared" si="0"/>
        <v>0</v>
      </c>
      <c r="I38" s="158"/>
    </row>
    <row r="39" spans="1:9" s="58" customFormat="1" ht="15" customHeight="1" x14ac:dyDescent="0.2">
      <c r="A39" s="419" t="str">
        <f>'CC100 MORTGAGE ACTUAL COST'!B50</f>
        <v xml:space="preserve"> Contingency</v>
      </c>
      <c r="B39" s="420"/>
      <c r="C39" s="156"/>
      <c r="D39" s="156"/>
      <c r="E39" s="157">
        <f>'CC100 MORTGAGE ACTUAL COST'!E50</f>
        <v>0</v>
      </c>
      <c r="F39" s="157">
        <f>'CC100 MORTGAGE ACTUAL COST'!H50</f>
        <v>0</v>
      </c>
      <c r="G39" s="285" t="s">
        <v>300</v>
      </c>
      <c r="H39" s="157">
        <f t="shared" si="0"/>
        <v>0</v>
      </c>
      <c r="I39" s="158"/>
    </row>
    <row r="40" spans="1:9" s="58" customFormat="1" ht="15" customHeight="1" x14ac:dyDescent="0.2">
      <c r="A40" s="419" t="str">
        <f>'CC100 MORTGAGE ACTUAL COST'!B51</f>
        <v xml:space="preserve"> Bond Legal</v>
      </c>
      <c r="B40" s="420"/>
      <c r="C40" s="156"/>
      <c r="D40" s="156"/>
      <c r="E40" s="157">
        <f>'CC100 MORTGAGE ACTUAL COST'!E51</f>
        <v>0</v>
      </c>
      <c r="F40" s="157">
        <f>'CC100 MORTGAGE ACTUAL COST'!H51</f>
        <v>0</v>
      </c>
      <c r="G40" s="285" t="s">
        <v>300</v>
      </c>
      <c r="H40" s="157">
        <f t="shared" si="0"/>
        <v>0</v>
      </c>
      <c r="I40" s="158"/>
    </row>
    <row r="41" spans="1:9" s="58" customFormat="1" ht="15" customHeight="1" x14ac:dyDescent="0.2">
      <c r="A41" s="419" t="str">
        <f>'CC100 MORTGAGE ACTUAL COST'!B52</f>
        <v xml:space="preserve"> Bond Issuance</v>
      </c>
      <c r="B41" s="420"/>
      <c r="C41" s="156"/>
      <c r="D41" s="156"/>
      <c r="E41" s="157">
        <f>'CC100 MORTGAGE ACTUAL COST'!E52</f>
        <v>0</v>
      </c>
      <c r="F41" s="157">
        <f>'CC100 MORTGAGE ACTUAL COST'!H52</f>
        <v>0</v>
      </c>
      <c r="G41" s="285" t="s">
        <v>300</v>
      </c>
      <c r="H41" s="157">
        <f t="shared" si="0"/>
        <v>0</v>
      </c>
      <c r="I41" s="158"/>
    </row>
    <row r="42" spans="1:9" s="58" customFormat="1" ht="15" customHeight="1" x14ac:dyDescent="0.2">
      <c r="A42" s="419" t="str">
        <f>'CC100 MORTGAGE ACTUAL COST'!B53</f>
        <v xml:space="preserve"> Tax Credit and DSHA Application Fees</v>
      </c>
      <c r="B42" s="420"/>
      <c r="C42" s="156"/>
      <c r="D42" s="156"/>
      <c r="E42" s="157">
        <f>'CC100 MORTGAGE ACTUAL COST'!E53</f>
        <v>0</v>
      </c>
      <c r="F42" s="157">
        <f>'CC100 MORTGAGE ACTUAL COST'!H53</f>
        <v>0</v>
      </c>
      <c r="G42" s="285" t="s">
        <v>300</v>
      </c>
      <c r="H42" s="157">
        <f t="shared" si="0"/>
        <v>0</v>
      </c>
      <c r="I42" s="158"/>
    </row>
    <row r="43" spans="1:9" s="58" customFormat="1" ht="15" customHeight="1" x14ac:dyDescent="0.2">
      <c r="A43" s="419" t="str">
        <f>'CC100 MORTGAGE ACTUAL COST'!B54</f>
        <v xml:space="preserve"> Asset Management Fee</v>
      </c>
      <c r="B43" s="420"/>
      <c r="C43" s="156"/>
      <c r="D43" s="156"/>
      <c r="E43" s="157">
        <f>'CC100 MORTGAGE ACTUAL COST'!E54</f>
        <v>0</v>
      </c>
      <c r="F43" s="157">
        <f>'CC100 MORTGAGE ACTUAL COST'!H54</f>
        <v>0</v>
      </c>
      <c r="G43" s="285" t="s">
        <v>300</v>
      </c>
      <c r="H43" s="157">
        <f t="shared" si="0"/>
        <v>0</v>
      </c>
      <c r="I43" s="158"/>
    </row>
    <row r="44" spans="1:9" s="58" customFormat="1" ht="15" customHeight="1" x14ac:dyDescent="0.2">
      <c r="A44" s="159" t="str">
        <f>'CC100 MORTGAGE ACTUAL COST'!B55</f>
        <v xml:space="preserve"> Other:</v>
      </c>
      <c r="B44" s="160" t="str">
        <f>'CC100 MORTGAGE ACTUAL COST'!C55</f>
        <v>Specify Item Here</v>
      </c>
      <c r="C44" s="284"/>
      <c r="D44" s="284"/>
      <c r="E44" s="157">
        <f>'CC100 MORTGAGE ACTUAL COST'!E55</f>
        <v>0</v>
      </c>
      <c r="F44" s="157">
        <f>'CC100 MORTGAGE ACTUAL COST'!H55</f>
        <v>0</v>
      </c>
      <c r="G44" s="285" t="s">
        <v>300</v>
      </c>
      <c r="H44" s="157">
        <f t="shared" si="0"/>
        <v>0</v>
      </c>
      <c r="I44" s="158"/>
    </row>
    <row r="45" spans="1:9" s="58" customFormat="1" ht="15" customHeight="1" x14ac:dyDescent="0.2">
      <c r="A45" s="159" t="str">
        <f>'CC100 MORTGAGE ACTUAL COST'!B56</f>
        <v xml:space="preserve"> Other:</v>
      </c>
      <c r="B45" s="160" t="str">
        <f>'CC100 MORTGAGE ACTUAL COST'!C56</f>
        <v>Specify Item Here</v>
      </c>
      <c r="C45" s="284"/>
      <c r="D45" s="284"/>
      <c r="E45" s="157">
        <f>'CC100 MORTGAGE ACTUAL COST'!E56</f>
        <v>0</v>
      </c>
      <c r="F45" s="157">
        <f>'CC100 MORTGAGE ACTUAL COST'!H56</f>
        <v>0</v>
      </c>
      <c r="G45" s="285" t="s">
        <v>300</v>
      </c>
      <c r="H45" s="157">
        <f>E45+F45</f>
        <v>0</v>
      </c>
      <c r="I45" s="158"/>
    </row>
    <row r="46" spans="1:9" s="58" customFormat="1" ht="15" customHeight="1" x14ac:dyDescent="0.2">
      <c r="A46" s="421" t="s">
        <v>212</v>
      </c>
      <c r="B46" s="422"/>
      <c r="C46" s="265">
        <f>SUM(C11:C45)</f>
        <v>0</v>
      </c>
      <c r="D46" s="265">
        <f>SUM(D11:D45)</f>
        <v>0</v>
      </c>
      <c r="E46" s="266">
        <f>SUM(E11:E45)</f>
        <v>0</v>
      </c>
      <c r="F46" s="266">
        <f>SUM(F11:F45)</f>
        <v>0</v>
      </c>
      <c r="G46" s="267"/>
      <c r="H46" s="266">
        <f>SUM(H11:H45)</f>
        <v>0</v>
      </c>
      <c r="I46" s="266">
        <f>SUM(I11:I45)</f>
        <v>0</v>
      </c>
    </row>
    <row r="47" spans="1:9" s="101" customFormat="1" ht="15" customHeight="1" x14ac:dyDescent="0.2">
      <c r="B47" s="277"/>
      <c r="C47" s="277"/>
      <c r="D47" s="277"/>
      <c r="E47" s="277"/>
      <c r="F47" s="277"/>
      <c r="G47" s="277"/>
      <c r="H47" s="277"/>
      <c r="I47" s="277"/>
    </row>
    <row r="48" spans="1:9" s="58" customFormat="1" ht="15" customHeight="1" x14ac:dyDescent="0.2">
      <c r="A48" s="423" t="s">
        <v>286</v>
      </c>
      <c r="B48" s="423"/>
      <c r="C48" s="424"/>
      <c r="D48" s="424"/>
      <c r="E48" s="424"/>
      <c r="F48" s="424"/>
      <c r="G48" s="424"/>
      <c r="H48" s="424"/>
      <c r="I48" s="424"/>
    </row>
    <row r="49" spans="1:9" s="58" customFormat="1" ht="15" customHeight="1" x14ac:dyDescent="0.2">
      <c r="A49" s="423" t="s">
        <v>208</v>
      </c>
      <c r="B49" s="423"/>
      <c r="C49" s="424"/>
      <c r="D49" s="424"/>
      <c r="E49" s="424"/>
      <c r="F49" s="424"/>
      <c r="G49" s="424"/>
      <c r="H49" s="424"/>
      <c r="I49" s="424"/>
    </row>
    <row r="50" spans="1:9" s="58" customFormat="1" ht="15" customHeight="1" x14ac:dyDescent="0.2">
      <c r="A50" s="278"/>
      <c r="B50" s="278"/>
      <c r="C50" s="418"/>
      <c r="D50" s="418"/>
      <c r="E50" s="418"/>
      <c r="F50" s="418"/>
      <c r="G50" s="418"/>
      <c r="H50" s="418"/>
      <c r="I50" s="418"/>
    </row>
    <row r="51" spans="1:9" s="58" customFormat="1" ht="15" customHeight="1" x14ac:dyDescent="0.2">
      <c r="A51" s="278"/>
      <c r="B51" s="278"/>
      <c r="C51" s="418"/>
      <c r="D51" s="418"/>
      <c r="E51" s="418"/>
      <c r="F51" s="418"/>
      <c r="G51" s="418"/>
      <c r="H51" s="418"/>
      <c r="I51" s="418"/>
    </row>
    <row r="52" spans="1:9" s="58" customFormat="1" ht="15" customHeight="1" x14ac:dyDescent="0.2">
      <c r="A52" s="278"/>
      <c r="B52" s="278"/>
      <c r="C52" s="418"/>
      <c r="D52" s="418"/>
      <c r="E52" s="418"/>
      <c r="F52" s="418"/>
      <c r="G52" s="418"/>
      <c r="H52" s="418"/>
      <c r="I52" s="418"/>
    </row>
  </sheetData>
  <sheetProtection password="DF47" sheet="1" objects="1" scenarios="1" selectLockedCells="1"/>
  <mergeCells count="47">
    <mergeCell ref="A1:I1"/>
    <mergeCell ref="A2:I2"/>
    <mergeCell ref="A17:B17"/>
    <mergeCell ref="A18:B18"/>
    <mergeCell ref="A19:B19"/>
    <mergeCell ref="A4:I4"/>
    <mergeCell ref="A8:I8"/>
    <mergeCell ref="A10:B10"/>
    <mergeCell ref="A11:B11"/>
    <mergeCell ref="C6:H6"/>
    <mergeCell ref="A21:B21"/>
    <mergeCell ref="A12:B12"/>
    <mergeCell ref="A13:B13"/>
    <mergeCell ref="A14:B14"/>
    <mergeCell ref="A15:B15"/>
    <mergeCell ref="A16:B16"/>
    <mergeCell ref="A20:B20"/>
    <mergeCell ref="A22:B22"/>
    <mergeCell ref="A23:B23"/>
    <mergeCell ref="A24:B24"/>
    <mergeCell ref="A26:B26"/>
    <mergeCell ref="A27:B27"/>
    <mergeCell ref="A25:B25"/>
    <mergeCell ref="A28:B28"/>
    <mergeCell ref="A29:B29"/>
    <mergeCell ref="A30:B30"/>
    <mergeCell ref="A31:B31"/>
    <mergeCell ref="A32:B32"/>
    <mergeCell ref="A33:B33"/>
    <mergeCell ref="A34:B34"/>
    <mergeCell ref="A35:B35"/>
    <mergeCell ref="A36:B36"/>
    <mergeCell ref="A37:B37"/>
    <mergeCell ref="C51:I51"/>
    <mergeCell ref="C52:I52"/>
    <mergeCell ref="A38:B38"/>
    <mergeCell ref="A39:B39"/>
    <mergeCell ref="A40:B40"/>
    <mergeCell ref="A41:B41"/>
    <mergeCell ref="A46:B46"/>
    <mergeCell ref="A42:B42"/>
    <mergeCell ref="A43:B43"/>
    <mergeCell ref="A48:B48"/>
    <mergeCell ref="A49:B49"/>
    <mergeCell ref="C48:I48"/>
    <mergeCell ref="C49:I49"/>
    <mergeCell ref="C50:I50"/>
  </mergeCells>
  <conditionalFormatting sqref="C6:D6">
    <cfRule type="cellIs" dxfId="164" priority="1" operator="equal">
      <formula>0</formula>
    </cfRule>
  </conditionalFormatting>
  <printOptions horizontalCentered="1" verticalCentered="1"/>
  <pageMargins left="0.5" right="0.5" top="0.5" bottom="0.5" header="0.3" footer="0.3"/>
  <pageSetup scale="70" orientation="landscape" blackAndWhite="1"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5"/>
  <sheetViews>
    <sheetView showGridLines="0" view="pageBreakPreview" zoomScaleNormal="100" zoomScaleSheetLayoutView="100" workbookViewId="0">
      <selection activeCell="B21" sqref="B21:C21"/>
    </sheetView>
  </sheetViews>
  <sheetFormatPr defaultColWidth="8.85546875" defaultRowHeight="15" x14ac:dyDescent="0.2"/>
  <cols>
    <col min="1" max="1" width="13.42578125" style="86" customWidth="1"/>
    <col min="2" max="2" width="8.7109375" style="86" customWidth="1"/>
    <col min="3" max="3" width="30.7109375" style="86" customWidth="1"/>
    <col min="4" max="4" width="8.42578125" style="86" customWidth="1"/>
    <col min="5" max="7" width="8.7109375" style="86" customWidth="1"/>
    <col min="8" max="8" width="8.7109375" style="92" customWidth="1"/>
    <col min="9" max="9" width="8.7109375" style="86" customWidth="1"/>
    <col min="10" max="10" width="9.7109375" style="86" customWidth="1"/>
    <col min="11" max="11" width="4.42578125" style="86" customWidth="1"/>
    <col min="12" max="257" width="8.85546875" style="86"/>
    <col min="258" max="258" width="13.42578125" style="86" customWidth="1"/>
    <col min="259" max="259" width="39.7109375" style="86" customWidth="1"/>
    <col min="260" max="260" width="8.42578125" style="86" customWidth="1"/>
    <col min="261" max="265" width="8.7109375" style="86" customWidth="1"/>
    <col min="266" max="266" width="9.7109375" style="86" customWidth="1"/>
    <col min="267" max="267" width="4.42578125" style="86" customWidth="1"/>
    <col min="268" max="513" width="8.85546875" style="86"/>
    <col min="514" max="514" width="13.42578125" style="86" customWidth="1"/>
    <col min="515" max="515" width="39.7109375" style="86" customWidth="1"/>
    <col min="516" max="516" width="8.42578125" style="86" customWidth="1"/>
    <col min="517" max="521" width="8.7109375" style="86" customWidth="1"/>
    <col min="522" max="522" width="9.7109375" style="86" customWidth="1"/>
    <col min="523" max="523" width="4.42578125" style="86" customWidth="1"/>
    <col min="524" max="769" width="8.85546875" style="86"/>
    <col min="770" max="770" width="13.42578125" style="86" customWidth="1"/>
    <col min="771" max="771" width="39.7109375" style="86" customWidth="1"/>
    <col min="772" max="772" width="8.42578125" style="86" customWidth="1"/>
    <col min="773" max="777" width="8.7109375" style="86" customWidth="1"/>
    <col min="778" max="778" width="9.7109375" style="86" customWidth="1"/>
    <col min="779" max="779" width="4.42578125" style="86" customWidth="1"/>
    <col min="780" max="1025" width="8.85546875" style="86"/>
    <col min="1026" max="1026" width="13.42578125" style="86" customWidth="1"/>
    <col min="1027" max="1027" width="39.7109375" style="86" customWidth="1"/>
    <col min="1028" max="1028" width="8.42578125" style="86" customWidth="1"/>
    <col min="1029" max="1033" width="8.7109375" style="86" customWidth="1"/>
    <col min="1034" max="1034" width="9.7109375" style="86" customWidth="1"/>
    <col min="1035" max="1035" width="4.42578125" style="86" customWidth="1"/>
    <col min="1036" max="1281" width="8.85546875" style="86"/>
    <col min="1282" max="1282" width="13.42578125" style="86" customWidth="1"/>
    <col min="1283" max="1283" width="39.7109375" style="86" customWidth="1"/>
    <col min="1284" max="1284" width="8.42578125" style="86" customWidth="1"/>
    <col min="1285" max="1289" width="8.7109375" style="86" customWidth="1"/>
    <col min="1290" max="1290" width="9.7109375" style="86" customWidth="1"/>
    <col min="1291" max="1291" width="4.42578125" style="86" customWidth="1"/>
    <col min="1292" max="1537" width="8.85546875" style="86"/>
    <col min="1538" max="1538" width="13.42578125" style="86" customWidth="1"/>
    <col min="1539" max="1539" width="39.7109375" style="86" customWidth="1"/>
    <col min="1540" max="1540" width="8.42578125" style="86" customWidth="1"/>
    <col min="1541" max="1545" width="8.7109375" style="86" customWidth="1"/>
    <col min="1546" max="1546" width="9.7109375" style="86" customWidth="1"/>
    <col min="1547" max="1547" width="4.42578125" style="86" customWidth="1"/>
    <col min="1548" max="1793" width="8.85546875" style="86"/>
    <col min="1794" max="1794" width="13.42578125" style="86" customWidth="1"/>
    <col min="1795" max="1795" width="39.7109375" style="86" customWidth="1"/>
    <col min="1796" max="1796" width="8.42578125" style="86" customWidth="1"/>
    <col min="1797" max="1801" width="8.7109375" style="86" customWidth="1"/>
    <col min="1802" max="1802" width="9.7109375" style="86" customWidth="1"/>
    <col min="1803" max="1803" width="4.42578125" style="86" customWidth="1"/>
    <col min="1804" max="2049" width="8.85546875" style="86"/>
    <col min="2050" max="2050" width="13.42578125" style="86" customWidth="1"/>
    <col min="2051" max="2051" width="39.7109375" style="86" customWidth="1"/>
    <col min="2052" max="2052" width="8.42578125" style="86" customWidth="1"/>
    <col min="2053" max="2057" width="8.7109375" style="86" customWidth="1"/>
    <col min="2058" max="2058" width="9.7109375" style="86" customWidth="1"/>
    <col min="2059" max="2059" width="4.42578125" style="86" customWidth="1"/>
    <col min="2060" max="2305" width="8.85546875" style="86"/>
    <col min="2306" max="2306" width="13.42578125" style="86" customWidth="1"/>
    <col min="2307" max="2307" width="39.7109375" style="86" customWidth="1"/>
    <col min="2308" max="2308" width="8.42578125" style="86" customWidth="1"/>
    <col min="2309" max="2313" width="8.7109375" style="86" customWidth="1"/>
    <col min="2314" max="2314" width="9.7109375" style="86" customWidth="1"/>
    <col min="2315" max="2315" width="4.42578125" style="86" customWidth="1"/>
    <col min="2316" max="2561" width="8.85546875" style="86"/>
    <col min="2562" max="2562" width="13.42578125" style="86" customWidth="1"/>
    <col min="2563" max="2563" width="39.7109375" style="86" customWidth="1"/>
    <col min="2564" max="2564" width="8.42578125" style="86" customWidth="1"/>
    <col min="2565" max="2569" width="8.7109375" style="86" customWidth="1"/>
    <col min="2570" max="2570" width="9.7109375" style="86" customWidth="1"/>
    <col min="2571" max="2571" width="4.42578125" style="86" customWidth="1"/>
    <col min="2572" max="2817" width="8.85546875" style="86"/>
    <col min="2818" max="2818" width="13.42578125" style="86" customWidth="1"/>
    <col min="2819" max="2819" width="39.7109375" style="86" customWidth="1"/>
    <col min="2820" max="2820" width="8.42578125" style="86" customWidth="1"/>
    <col min="2821" max="2825" width="8.7109375" style="86" customWidth="1"/>
    <col min="2826" max="2826" width="9.7109375" style="86" customWidth="1"/>
    <col min="2827" max="2827" width="4.42578125" style="86" customWidth="1"/>
    <col min="2828" max="3073" width="8.85546875" style="86"/>
    <col min="3074" max="3074" width="13.42578125" style="86" customWidth="1"/>
    <col min="3075" max="3075" width="39.7109375" style="86" customWidth="1"/>
    <col min="3076" max="3076" width="8.42578125" style="86" customWidth="1"/>
    <col min="3077" max="3081" width="8.7109375" style="86" customWidth="1"/>
    <col min="3082" max="3082" width="9.7109375" style="86" customWidth="1"/>
    <col min="3083" max="3083" width="4.42578125" style="86" customWidth="1"/>
    <col min="3084" max="3329" width="8.85546875" style="86"/>
    <col min="3330" max="3330" width="13.42578125" style="86" customWidth="1"/>
    <col min="3331" max="3331" width="39.7109375" style="86" customWidth="1"/>
    <col min="3332" max="3332" width="8.42578125" style="86" customWidth="1"/>
    <col min="3333" max="3337" width="8.7109375" style="86" customWidth="1"/>
    <col min="3338" max="3338" width="9.7109375" style="86" customWidth="1"/>
    <col min="3339" max="3339" width="4.42578125" style="86" customWidth="1"/>
    <col min="3340" max="3585" width="8.85546875" style="86"/>
    <col min="3586" max="3586" width="13.42578125" style="86" customWidth="1"/>
    <col min="3587" max="3587" width="39.7109375" style="86" customWidth="1"/>
    <col min="3588" max="3588" width="8.42578125" style="86" customWidth="1"/>
    <col min="3589" max="3593" width="8.7109375" style="86" customWidth="1"/>
    <col min="3594" max="3594" width="9.7109375" style="86" customWidth="1"/>
    <col min="3595" max="3595" width="4.42578125" style="86" customWidth="1"/>
    <col min="3596" max="3841" width="8.85546875" style="86"/>
    <col min="3842" max="3842" width="13.42578125" style="86" customWidth="1"/>
    <col min="3843" max="3843" width="39.7109375" style="86" customWidth="1"/>
    <col min="3844" max="3844" width="8.42578125" style="86" customWidth="1"/>
    <col min="3845" max="3849" width="8.7109375" style="86" customWidth="1"/>
    <col min="3850" max="3850" width="9.7109375" style="86" customWidth="1"/>
    <col min="3851" max="3851" width="4.42578125" style="86" customWidth="1"/>
    <col min="3852" max="4097" width="8.85546875" style="86"/>
    <col min="4098" max="4098" width="13.42578125" style="86" customWidth="1"/>
    <col min="4099" max="4099" width="39.7109375" style="86" customWidth="1"/>
    <col min="4100" max="4100" width="8.42578125" style="86" customWidth="1"/>
    <col min="4101" max="4105" width="8.7109375" style="86" customWidth="1"/>
    <col min="4106" max="4106" width="9.7109375" style="86" customWidth="1"/>
    <col min="4107" max="4107" width="4.42578125" style="86" customWidth="1"/>
    <col min="4108" max="4353" width="8.85546875" style="86"/>
    <col min="4354" max="4354" width="13.42578125" style="86" customWidth="1"/>
    <col min="4355" max="4355" width="39.7109375" style="86" customWidth="1"/>
    <col min="4356" max="4356" width="8.42578125" style="86" customWidth="1"/>
    <col min="4357" max="4361" width="8.7109375" style="86" customWidth="1"/>
    <col min="4362" max="4362" width="9.7109375" style="86" customWidth="1"/>
    <col min="4363" max="4363" width="4.42578125" style="86" customWidth="1"/>
    <col min="4364" max="4609" width="8.85546875" style="86"/>
    <col min="4610" max="4610" width="13.42578125" style="86" customWidth="1"/>
    <col min="4611" max="4611" width="39.7109375" style="86" customWidth="1"/>
    <col min="4612" max="4612" width="8.42578125" style="86" customWidth="1"/>
    <col min="4613" max="4617" width="8.7109375" style="86" customWidth="1"/>
    <col min="4618" max="4618" width="9.7109375" style="86" customWidth="1"/>
    <col min="4619" max="4619" width="4.42578125" style="86" customWidth="1"/>
    <col min="4620" max="4865" width="8.85546875" style="86"/>
    <col min="4866" max="4866" width="13.42578125" style="86" customWidth="1"/>
    <col min="4867" max="4867" width="39.7109375" style="86" customWidth="1"/>
    <col min="4868" max="4868" width="8.42578125" style="86" customWidth="1"/>
    <col min="4869" max="4873" width="8.7109375" style="86" customWidth="1"/>
    <col min="4874" max="4874" width="9.7109375" style="86" customWidth="1"/>
    <col min="4875" max="4875" width="4.42578125" style="86" customWidth="1"/>
    <col min="4876" max="5121" width="8.85546875" style="86"/>
    <col min="5122" max="5122" width="13.42578125" style="86" customWidth="1"/>
    <col min="5123" max="5123" width="39.7109375" style="86" customWidth="1"/>
    <col min="5124" max="5124" width="8.42578125" style="86" customWidth="1"/>
    <col min="5125" max="5129" width="8.7109375" style="86" customWidth="1"/>
    <col min="5130" max="5130" width="9.7109375" style="86" customWidth="1"/>
    <col min="5131" max="5131" width="4.42578125" style="86" customWidth="1"/>
    <col min="5132" max="5377" width="8.85546875" style="86"/>
    <col min="5378" max="5378" width="13.42578125" style="86" customWidth="1"/>
    <col min="5379" max="5379" width="39.7109375" style="86" customWidth="1"/>
    <col min="5380" max="5380" width="8.42578125" style="86" customWidth="1"/>
    <col min="5381" max="5385" width="8.7109375" style="86" customWidth="1"/>
    <col min="5386" max="5386" width="9.7109375" style="86" customWidth="1"/>
    <col min="5387" max="5387" width="4.42578125" style="86" customWidth="1"/>
    <col min="5388" max="5633" width="8.85546875" style="86"/>
    <col min="5634" max="5634" width="13.42578125" style="86" customWidth="1"/>
    <col min="5635" max="5635" width="39.7109375" style="86" customWidth="1"/>
    <col min="5636" max="5636" width="8.42578125" style="86" customWidth="1"/>
    <col min="5637" max="5641" width="8.7109375" style="86" customWidth="1"/>
    <col min="5642" max="5642" width="9.7109375" style="86" customWidth="1"/>
    <col min="5643" max="5643" width="4.42578125" style="86" customWidth="1"/>
    <col min="5644" max="5889" width="8.85546875" style="86"/>
    <col min="5890" max="5890" width="13.42578125" style="86" customWidth="1"/>
    <col min="5891" max="5891" width="39.7109375" style="86" customWidth="1"/>
    <col min="5892" max="5892" width="8.42578125" style="86" customWidth="1"/>
    <col min="5893" max="5897" width="8.7109375" style="86" customWidth="1"/>
    <col min="5898" max="5898" width="9.7109375" style="86" customWidth="1"/>
    <col min="5899" max="5899" width="4.42578125" style="86" customWidth="1"/>
    <col min="5900" max="6145" width="8.85546875" style="86"/>
    <col min="6146" max="6146" width="13.42578125" style="86" customWidth="1"/>
    <col min="6147" max="6147" width="39.7109375" style="86" customWidth="1"/>
    <col min="6148" max="6148" width="8.42578125" style="86" customWidth="1"/>
    <col min="6149" max="6153" width="8.7109375" style="86" customWidth="1"/>
    <col min="6154" max="6154" width="9.7109375" style="86" customWidth="1"/>
    <col min="6155" max="6155" width="4.42578125" style="86" customWidth="1"/>
    <col min="6156" max="6401" width="8.85546875" style="86"/>
    <col min="6402" max="6402" width="13.42578125" style="86" customWidth="1"/>
    <col min="6403" max="6403" width="39.7109375" style="86" customWidth="1"/>
    <col min="6404" max="6404" width="8.42578125" style="86" customWidth="1"/>
    <col min="6405" max="6409" width="8.7109375" style="86" customWidth="1"/>
    <col min="6410" max="6410" width="9.7109375" style="86" customWidth="1"/>
    <col min="6411" max="6411" width="4.42578125" style="86" customWidth="1"/>
    <col min="6412" max="6657" width="8.85546875" style="86"/>
    <col min="6658" max="6658" width="13.42578125" style="86" customWidth="1"/>
    <col min="6659" max="6659" width="39.7109375" style="86" customWidth="1"/>
    <col min="6660" max="6660" width="8.42578125" style="86" customWidth="1"/>
    <col min="6661" max="6665" width="8.7109375" style="86" customWidth="1"/>
    <col min="6666" max="6666" width="9.7109375" style="86" customWidth="1"/>
    <col min="6667" max="6667" width="4.42578125" style="86" customWidth="1"/>
    <col min="6668" max="6913" width="8.85546875" style="86"/>
    <col min="6914" max="6914" width="13.42578125" style="86" customWidth="1"/>
    <col min="6915" max="6915" width="39.7109375" style="86" customWidth="1"/>
    <col min="6916" max="6916" width="8.42578125" style="86" customWidth="1"/>
    <col min="6917" max="6921" width="8.7109375" style="86" customWidth="1"/>
    <col min="6922" max="6922" width="9.7109375" style="86" customWidth="1"/>
    <col min="6923" max="6923" width="4.42578125" style="86" customWidth="1"/>
    <col min="6924" max="7169" width="8.85546875" style="86"/>
    <col min="7170" max="7170" width="13.42578125" style="86" customWidth="1"/>
    <col min="7171" max="7171" width="39.7109375" style="86" customWidth="1"/>
    <col min="7172" max="7172" width="8.42578125" style="86" customWidth="1"/>
    <col min="7173" max="7177" width="8.7109375" style="86" customWidth="1"/>
    <col min="7178" max="7178" width="9.7109375" style="86" customWidth="1"/>
    <col min="7179" max="7179" width="4.42578125" style="86" customWidth="1"/>
    <col min="7180" max="7425" width="8.85546875" style="86"/>
    <col min="7426" max="7426" width="13.42578125" style="86" customWidth="1"/>
    <col min="7427" max="7427" width="39.7109375" style="86" customWidth="1"/>
    <col min="7428" max="7428" width="8.42578125" style="86" customWidth="1"/>
    <col min="7429" max="7433" width="8.7109375" style="86" customWidth="1"/>
    <col min="7434" max="7434" width="9.7109375" style="86" customWidth="1"/>
    <col min="7435" max="7435" width="4.42578125" style="86" customWidth="1"/>
    <col min="7436" max="7681" width="8.85546875" style="86"/>
    <col min="7682" max="7682" width="13.42578125" style="86" customWidth="1"/>
    <col min="7683" max="7683" width="39.7109375" style="86" customWidth="1"/>
    <col min="7684" max="7684" width="8.42578125" style="86" customWidth="1"/>
    <col min="7685" max="7689" width="8.7109375" style="86" customWidth="1"/>
    <col min="7690" max="7690" width="9.7109375" style="86" customWidth="1"/>
    <col min="7691" max="7691" width="4.42578125" style="86" customWidth="1"/>
    <col min="7692" max="7937" width="8.85546875" style="86"/>
    <col min="7938" max="7938" width="13.42578125" style="86" customWidth="1"/>
    <col min="7939" max="7939" width="39.7109375" style="86" customWidth="1"/>
    <col min="7940" max="7940" width="8.42578125" style="86" customWidth="1"/>
    <col min="7941" max="7945" width="8.7109375" style="86" customWidth="1"/>
    <col min="7946" max="7946" width="9.7109375" style="86" customWidth="1"/>
    <col min="7947" max="7947" width="4.42578125" style="86" customWidth="1"/>
    <col min="7948" max="8193" width="8.85546875" style="86"/>
    <col min="8194" max="8194" width="13.42578125" style="86" customWidth="1"/>
    <col min="8195" max="8195" width="39.7109375" style="86" customWidth="1"/>
    <col min="8196" max="8196" width="8.42578125" style="86" customWidth="1"/>
    <col min="8197" max="8201" width="8.7109375" style="86" customWidth="1"/>
    <col min="8202" max="8202" width="9.7109375" style="86" customWidth="1"/>
    <col min="8203" max="8203" width="4.42578125" style="86" customWidth="1"/>
    <col min="8204" max="8449" width="8.85546875" style="86"/>
    <col min="8450" max="8450" width="13.42578125" style="86" customWidth="1"/>
    <col min="8451" max="8451" width="39.7109375" style="86" customWidth="1"/>
    <col min="8452" max="8452" width="8.42578125" style="86" customWidth="1"/>
    <col min="8453" max="8457" width="8.7109375" style="86" customWidth="1"/>
    <col min="8458" max="8458" width="9.7109375" style="86" customWidth="1"/>
    <col min="8459" max="8459" width="4.42578125" style="86" customWidth="1"/>
    <col min="8460" max="8705" width="8.85546875" style="86"/>
    <col min="8706" max="8706" width="13.42578125" style="86" customWidth="1"/>
    <col min="8707" max="8707" width="39.7109375" style="86" customWidth="1"/>
    <col min="8708" max="8708" width="8.42578125" style="86" customWidth="1"/>
    <col min="8709" max="8713" width="8.7109375" style="86" customWidth="1"/>
    <col min="8714" max="8714" width="9.7109375" style="86" customWidth="1"/>
    <col min="8715" max="8715" width="4.42578125" style="86" customWidth="1"/>
    <col min="8716" max="8961" width="8.85546875" style="86"/>
    <col min="8962" max="8962" width="13.42578125" style="86" customWidth="1"/>
    <col min="8963" max="8963" width="39.7109375" style="86" customWidth="1"/>
    <col min="8964" max="8964" width="8.42578125" style="86" customWidth="1"/>
    <col min="8965" max="8969" width="8.7109375" style="86" customWidth="1"/>
    <col min="8970" max="8970" width="9.7109375" style="86" customWidth="1"/>
    <col min="8971" max="8971" width="4.42578125" style="86" customWidth="1"/>
    <col min="8972" max="9217" width="8.85546875" style="86"/>
    <col min="9218" max="9218" width="13.42578125" style="86" customWidth="1"/>
    <col min="9219" max="9219" width="39.7109375" style="86" customWidth="1"/>
    <col min="9220" max="9220" width="8.42578125" style="86" customWidth="1"/>
    <col min="9221" max="9225" width="8.7109375" style="86" customWidth="1"/>
    <col min="9226" max="9226" width="9.7109375" style="86" customWidth="1"/>
    <col min="9227" max="9227" width="4.42578125" style="86" customWidth="1"/>
    <col min="9228" max="9473" width="8.85546875" style="86"/>
    <col min="9474" max="9474" width="13.42578125" style="86" customWidth="1"/>
    <col min="9475" max="9475" width="39.7109375" style="86" customWidth="1"/>
    <col min="9476" max="9476" width="8.42578125" style="86" customWidth="1"/>
    <col min="9477" max="9481" width="8.7109375" style="86" customWidth="1"/>
    <col min="9482" max="9482" width="9.7109375" style="86" customWidth="1"/>
    <col min="9483" max="9483" width="4.42578125" style="86" customWidth="1"/>
    <col min="9484" max="9729" width="8.85546875" style="86"/>
    <col min="9730" max="9730" width="13.42578125" style="86" customWidth="1"/>
    <col min="9731" max="9731" width="39.7109375" style="86" customWidth="1"/>
    <col min="9732" max="9732" width="8.42578125" style="86" customWidth="1"/>
    <col min="9733" max="9737" width="8.7109375" style="86" customWidth="1"/>
    <col min="9738" max="9738" width="9.7109375" style="86" customWidth="1"/>
    <col min="9739" max="9739" width="4.42578125" style="86" customWidth="1"/>
    <col min="9740" max="9985" width="8.85546875" style="86"/>
    <col min="9986" max="9986" width="13.42578125" style="86" customWidth="1"/>
    <col min="9987" max="9987" width="39.7109375" style="86" customWidth="1"/>
    <col min="9988" max="9988" width="8.42578125" style="86" customWidth="1"/>
    <col min="9989" max="9993" width="8.7109375" style="86" customWidth="1"/>
    <col min="9994" max="9994" width="9.7109375" style="86" customWidth="1"/>
    <col min="9995" max="9995" width="4.42578125" style="86" customWidth="1"/>
    <col min="9996" max="10241" width="8.85546875" style="86"/>
    <col min="10242" max="10242" width="13.42578125" style="86" customWidth="1"/>
    <col min="10243" max="10243" width="39.7109375" style="86" customWidth="1"/>
    <col min="10244" max="10244" width="8.42578125" style="86" customWidth="1"/>
    <col min="10245" max="10249" width="8.7109375" style="86" customWidth="1"/>
    <col min="10250" max="10250" width="9.7109375" style="86" customWidth="1"/>
    <col min="10251" max="10251" width="4.42578125" style="86" customWidth="1"/>
    <col min="10252" max="10497" width="8.85546875" style="86"/>
    <col min="10498" max="10498" width="13.42578125" style="86" customWidth="1"/>
    <col min="10499" max="10499" width="39.7109375" style="86" customWidth="1"/>
    <col min="10500" max="10500" width="8.42578125" style="86" customWidth="1"/>
    <col min="10501" max="10505" width="8.7109375" style="86" customWidth="1"/>
    <col min="10506" max="10506" width="9.7109375" style="86" customWidth="1"/>
    <col min="10507" max="10507" width="4.42578125" style="86" customWidth="1"/>
    <col min="10508" max="10753" width="8.85546875" style="86"/>
    <col min="10754" max="10754" width="13.42578125" style="86" customWidth="1"/>
    <col min="10755" max="10755" width="39.7109375" style="86" customWidth="1"/>
    <col min="10756" max="10756" width="8.42578125" style="86" customWidth="1"/>
    <col min="10757" max="10761" width="8.7109375" style="86" customWidth="1"/>
    <col min="10762" max="10762" width="9.7109375" style="86" customWidth="1"/>
    <col min="10763" max="10763" width="4.42578125" style="86" customWidth="1"/>
    <col min="10764" max="11009" width="8.85546875" style="86"/>
    <col min="11010" max="11010" width="13.42578125" style="86" customWidth="1"/>
    <col min="11011" max="11011" width="39.7109375" style="86" customWidth="1"/>
    <col min="11012" max="11012" width="8.42578125" style="86" customWidth="1"/>
    <col min="11013" max="11017" width="8.7109375" style="86" customWidth="1"/>
    <col min="11018" max="11018" width="9.7109375" style="86" customWidth="1"/>
    <col min="11019" max="11019" width="4.42578125" style="86" customWidth="1"/>
    <col min="11020" max="11265" width="8.85546875" style="86"/>
    <col min="11266" max="11266" width="13.42578125" style="86" customWidth="1"/>
    <col min="11267" max="11267" width="39.7109375" style="86" customWidth="1"/>
    <col min="11268" max="11268" width="8.42578125" style="86" customWidth="1"/>
    <col min="11269" max="11273" width="8.7109375" style="86" customWidth="1"/>
    <col min="11274" max="11274" width="9.7109375" style="86" customWidth="1"/>
    <col min="11275" max="11275" width="4.42578125" style="86" customWidth="1"/>
    <col min="11276" max="11521" width="8.85546875" style="86"/>
    <col min="11522" max="11522" width="13.42578125" style="86" customWidth="1"/>
    <col min="11523" max="11523" width="39.7109375" style="86" customWidth="1"/>
    <col min="11524" max="11524" width="8.42578125" style="86" customWidth="1"/>
    <col min="11525" max="11529" width="8.7109375" style="86" customWidth="1"/>
    <col min="11530" max="11530" width="9.7109375" style="86" customWidth="1"/>
    <col min="11531" max="11531" width="4.42578125" style="86" customWidth="1"/>
    <col min="11532" max="11777" width="8.85546875" style="86"/>
    <col min="11778" max="11778" width="13.42578125" style="86" customWidth="1"/>
    <col min="11779" max="11779" width="39.7109375" style="86" customWidth="1"/>
    <col min="11780" max="11780" width="8.42578125" style="86" customWidth="1"/>
    <col min="11781" max="11785" width="8.7109375" style="86" customWidth="1"/>
    <col min="11786" max="11786" width="9.7109375" style="86" customWidth="1"/>
    <col min="11787" max="11787" width="4.42578125" style="86" customWidth="1"/>
    <col min="11788" max="12033" width="8.85546875" style="86"/>
    <col min="12034" max="12034" width="13.42578125" style="86" customWidth="1"/>
    <col min="12035" max="12035" width="39.7109375" style="86" customWidth="1"/>
    <col min="12036" max="12036" width="8.42578125" style="86" customWidth="1"/>
    <col min="12037" max="12041" width="8.7109375" style="86" customWidth="1"/>
    <col min="12042" max="12042" width="9.7109375" style="86" customWidth="1"/>
    <col min="12043" max="12043" width="4.42578125" style="86" customWidth="1"/>
    <col min="12044" max="12289" width="8.85546875" style="86"/>
    <col min="12290" max="12290" width="13.42578125" style="86" customWidth="1"/>
    <col min="12291" max="12291" width="39.7109375" style="86" customWidth="1"/>
    <col min="12292" max="12292" width="8.42578125" style="86" customWidth="1"/>
    <col min="12293" max="12297" width="8.7109375" style="86" customWidth="1"/>
    <col min="12298" max="12298" width="9.7109375" style="86" customWidth="1"/>
    <col min="12299" max="12299" width="4.42578125" style="86" customWidth="1"/>
    <col min="12300" max="12545" width="8.85546875" style="86"/>
    <col min="12546" max="12546" width="13.42578125" style="86" customWidth="1"/>
    <col min="12547" max="12547" width="39.7109375" style="86" customWidth="1"/>
    <col min="12548" max="12548" width="8.42578125" style="86" customWidth="1"/>
    <col min="12549" max="12553" width="8.7109375" style="86" customWidth="1"/>
    <col min="12554" max="12554" width="9.7109375" style="86" customWidth="1"/>
    <col min="12555" max="12555" width="4.42578125" style="86" customWidth="1"/>
    <col min="12556" max="12801" width="8.85546875" style="86"/>
    <col min="12802" max="12802" width="13.42578125" style="86" customWidth="1"/>
    <col min="12803" max="12803" width="39.7109375" style="86" customWidth="1"/>
    <col min="12804" max="12804" width="8.42578125" style="86" customWidth="1"/>
    <col min="12805" max="12809" width="8.7109375" style="86" customWidth="1"/>
    <col min="12810" max="12810" width="9.7109375" style="86" customWidth="1"/>
    <col min="12811" max="12811" width="4.42578125" style="86" customWidth="1"/>
    <col min="12812" max="13057" width="8.85546875" style="86"/>
    <col min="13058" max="13058" width="13.42578125" style="86" customWidth="1"/>
    <col min="13059" max="13059" width="39.7109375" style="86" customWidth="1"/>
    <col min="13060" max="13060" width="8.42578125" style="86" customWidth="1"/>
    <col min="13061" max="13065" width="8.7109375" style="86" customWidth="1"/>
    <col min="13066" max="13066" width="9.7109375" style="86" customWidth="1"/>
    <col min="13067" max="13067" width="4.42578125" style="86" customWidth="1"/>
    <col min="13068" max="13313" width="8.85546875" style="86"/>
    <col min="13314" max="13314" width="13.42578125" style="86" customWidth="1"/>
    <col min="13315" max="13315" width="39.7109375" style="86" customWidth="1"/>
    <col min="13316" max="13316" width="8.42578125" style="86" customWidth="1"/>
    <col min="13317" max="13321" width="8.7109375" style="86" customWidth="1"/>
    <col min="13322" max="13322" width="9.7109375" style="86" customWidth="1"/>
    <col min="13323" max="13323" width="4.42578125" style="86" customWidth="1"/>
    <col min="13324" max="13569" width="8.85546875" style="86"/>
    <col min="13570" max="13570" width="13.42578125" style="86" customWidth="1"/>
    <col min="13571" max="13571" width="39.7109375" style="86" customWidth="1"/>
    <col min="13572" max="13572" width="8.42578125" style="86" customWidth="1"/>
    <col min="13573" max="13577" width="8.7109375" style="86" customWidth="1"/>
    <col min="13578" max="13578" width="9.7109375" style="86" customWidth="1"/>
    <col min="13579" max="13579" width="4.42578125" style="86" customWidth="1"/>
    <col min="13580" max="13825" width="8.85546875" style="86"/>
    <col min="13826" max="13826" width="13.42578125" style="86" customWidth="1"/>
    <col min="13827" max="13827" width="39.7109375" style="86" customWidth="1"/>
    <col min="13828" max="13828" width="8.42578125" style="86" customWidth="1"/>
    <col min="13829" max="13833" width="8.7109375" style="86" customWidth="1"/>
    <col min="13834" max="13834" width="9.7109375" style="86" customWidth="1"/>
    <col min="13835" max="13835" width="4.42578125" style="86" customWidth="1"/>
    <col min="13836" max="14081" width="8.85546875" style="86"/>
    <col min="14082" max="14082" width="13.42578125" style="86" customWidth="1"/>
    <col min="14083" max="14083" width="39.7109375" style="86" customWidth="1"/>
    <col min="14084" max="14084" width="8.42578125" style="86" customWidth="1"/>
    <col min="14085" max="14089" width="8.7109375" style="86" customWidth="1"/>
    <col min="14090" max="14090" width="9.7109375" style="86" customWidth="1"/>
    <col min="14091" max="14091" width="4.42578125" style="86" customWidth="1"/>
    <col min="14092" max="14337" width="8.85546875" style="86"/>
    <col min="14338" max="14338" width="13.42578125" style="86" customWidth="1"/>
    <col min="14339" max="14339" width="39.7109375" style="86" customWidth="1"/>
    <col min="14340" max="14340" width="8.42578125" style="86" customWidth="1"/>
    <col min="14341" max="14345" width="8.7109375" style="86" customWidth="1"/>
    <col min="14346" max="14346" width="9.7109375" style="86" customWidth="1"/>
    <col min="14347" max="14347" width="4.42578125" style="86" customWidth="1"/>
    <col min="14348" max="14593" width="8.85546875" style="86"/>
    <col min="14594" max="14594" width="13.42578125" style="86" customWidth="1"/>
    <col min="14595" max="14595" width="39.7109375" style="86" customWidth="1"/>
    <col min="14596" max="14596" width="8.42578125" style="86" customWidth="1"/>
    <col min="14597" max="14601" width="8.7109375" style="86" customWidth="1"/>
    <col min="14602" max="14602" width="9.7109375" style="86" customWidth="1"/>
    <col min="14603" max="14603" width="4.42578125" style="86" customWidth="1"/>
    <col min="14604" max="14849" width="8.85546875" style="86"/>
    <col min="14850" max="14850" width="13.42578125" style="86" customWidth="1"/>
    <col min="14851" max="14851" width="39.7109375" style="86" customWidth="1"/>
    <col min="14852" max="14852" width="8.42578125" style="86" customWidth="1"/>
    <col min="14853" max="14857" width="8.7109375" style="86" customWidth="1"/>
    <col min="14858" max="14858" width="9.7109375" style="86" customWidth="1"/>
    <col min="14859" max="14859" width="4.42578125" style="86" customWidth="1"/>
    <col min="14860" max="15105" width="8.85546875" style="86"/>
    <col min="15106" max="15106" width="13.42578125" style="86" customWidth="1"/>
    <col min="15107" max="15107" width="39.7109375" style="86" customWidth="1"/>
    <col min="15108" max="15108" width="8.42578125" style="86" customWidth="1"/>
    <col min="15109" max="15113" width="8.7109375" style="86" customWidth="1"/>
    <col min="15114" max="15114" width="9.7109375" style="86" customWidth="1"/>
    <col min="15115" max="15115" width="4.42578125" style="86" customWidth="1"/>
    <col min="15116" max="15361" width="8.85546875" style="86"/>
    <col min="15362" max="15362" width="13.42578125" style="86" customWidth="1"/>
    <col min="15363" max="15363" width="39.7109375" style="86" customWidth="1"/>
    <col min="15364" max="15364" width="8.42578125" style="86" customWidth="1"/>
    <col min="15365" max="15369" width="8.7109375" style="86" customWidth="1"/>
    <col min="15370" max="15370" width="9.7109375" style="86" customWidth="1"/>
    <col min="15371" max="15371" width="4.42578125" style="86" customWidth="1"/>
    <col min="15372" max="15617" width="8.85546875" style="86"/>
    <col min="15618" max="15618" width="13.42578125" style="86" customWidth="1"/>
    <col min="15619" max="15619" width="39.7109375" style="86" customWidth="1"/>
    <col min="15620" max="15620" width="8.42578125" style="86" customWidth="1"/>
    <col min="15621" max="15625" width="8.7109375" style="86" customWidth="1"/>
    <col min="15626" max="15626" width="9.7109375" style="86" customWidth="1"/>
    <col min="15627" max="15627" width="4.42578125" style="86" customWidth="1"/>
    <col min="15628" max="15873" width="8.85546875" style="86"/>
    <col min="15874" max="15874" width="13.42578125" style="86" customWidth="1"/>
    <col min="15875" max="15875" width="39.7109375" style="86" customWidth="1"/>
    <col min="15876" max="15876" width="8.42578125" style="86" customWidth="1"/>
    <col min="15877" max="15881" width="8.7109375" style="86" customWidth="1"/>
    <col min="15882" max="15882" width="9.7109375" style="86" customWidth="1"/>
    <col min="15883" max="15883" width="4.42578125" style="86" customWidth="1"/>
    <col min="15884" max="16129" width="8.85546875" style="86"/>
    <col min="16130" max="16130" width="13.42578125" style="86" customWidth="1"/>
    <col min="16131" max="16131" width="39.7109375" style="86" customWidth="1"/>
    <col min="16132" max="16132" width="8.42578125" style="86" customWidth="1"/>
    <col min="16133" max="16137" width="8.7109375" style="86" customWidth="1"/>
    <col min="16138" max="16138" width="9.7109375" style="86" customWidth="1"/>
    <col min="16139" max="16139" width="4.42578125" style="86" customWidth="1"/>
    <col min="16140" max="16384" width="8.85546875" style="86"/>
  </cols>
  <sheetData>
    <row r="1" spans="1:14" ht="12" customHeight="1" x14ac:dyDescent="0.2">
      <c r="A1" s="413" t="str">
        <f>'CC100 MORTGAGE ACTUAL COST'!A1</f>
        <v>Updated 12/2021</v>
      </c>
      <c r="B1" s="413"/>
      <c r="C1" s="413"/>
      <c r="D1" s="413"/>
      <c r="E1" s="413"/>
      <c r="F1" s="413"/>
      <c r="G1" s="413"/>
      <c r="H1" s="413"/>
      <c r="I1" s="413"/>
      <c r="J1" s="413"/>
    </row>
    <row r="2" spans="1:14" ht="18" customHeight="1" x14ac:dyDescent="0.2">
      <c r="A2" s="414" t="s">
        <v>5</v>
      </c>
      <c r="B2" s="414"/>
      <c r="C2" s="414"/>
      <c r="D2" s="414"/>
      <c r="E2" s="414"/>
      <c r="F2" s="414"/>
      <c r="G2" s="414"/>
      <c r="H2" s="414"/>
      <c r="I2" s="414"/>
      <c r="J2" s="414"/>
    </row>
    <row r="3" spans="1:14" ht="4.5" customHeight="1" x14ac:dyDescent="0.2">
      <c r="A3" s="208"/>
      <c r="B3" s="208"/>
      <c r="C3" s="208"/>
      <c r="D3" s="208"/>
      <c r="E3" s="208"/>
      <c r="F3" s="208"/>
      <c r="G3" s="208"/>
      <c r="H3" s="227"/>
      <c r="I3" s="208"/>
      <c r="J3" s="208"/>
    </row>
    <row r="4" spans="1:14" s="84" customFormat="1" ht="18" customHeight="1" x14ac:dyDescent="0.2">
      <c r="A4" s="415" t="s">
        <v>324</v>
      </c>
      <c r="B4" s="414"/>
      <c r="C4" s="414"/>
      <c r="D4" s="414"/>
      <c r="E4" s="414"/>
      <c r="F4" s="414"/>
      <c r="G4" s="414"/>
      <c r="H4" s="414"/>
      <c r="I4" s="414"/>
      <c r="J4" s="414"/>
      <c r="L4" s="394" t="s">
        <v>71</v>
      </c>
      <c r="M4" s="394"/>
      <c r="N4" s="394"/>
    </row>
    <row r="5" spans="1:14" ht="7.5" customHeight="1" x14ac:dyDescent="0.2">
      <c r="A5" s="211"/>
      <c r="B5" s="211"/>
      <c r="C5" s="211"/>
      <c r="D5" s="211"/>
      <c r="E5" s="211"/>
      <c r="F5" s="211"/>
      <c r="G5" s="211"/>
      <c r="H5" s="228"/>
      <c r="I5" s="211"/>
      <c r="J5" s="187"/>
      <c r="L5" s="395"/>
      <c r="M5" s="395"/>
      <c r="N5" s="395"/>
    </row>
    <row r="6" spans="1:14" ht="20.100000000000001" customHeight="1" x14ac:dyDescent="0.2">
      <c r="A6" s="396" t="s">
        <v>235</v>
      </c>
      <c r="B6" s="396"/>
      <c r="C6" s="438" t="str">
        <f>IF('CC105 OWNER GEN INFO FOR 8609s'!C8=0, " ", 'CC105 OWNER GEN INFO FOR 8609s'!C8)</f>
        <v xml:space="preserve"> </v>
      </c>
      <c r="D6" s="438"/>
      <c r="E6" s="438"/>
      <c r="F6" s="438"/>
      <c r="G6" s="438"/>
      <c r="H6" s="438"/>
      <c r="I6" s="438"/>
      <c r="J6" s="438"/>
      <c r="L6" s="397" t="s">
        <v>70</v>
      </c>
      <c r="M6" s="398"/>
      <c r="N6" s="399"/>
    </row>
    <row r="7" spans="1:14" s="87" customFormat="1" ht="7.5" customHeight="1" x14ac:dyDescent="0.2">
      <c r="A7" s="184"/>
      <c r="B7" s="184"/>
      <c r="C7" s="184"/>
      <c r="D7" s="188"/>
      <c r="E7" s="188"/>
      <c r="F7" s="187"/>
      <c r="G7" s="187"/>
      <c r="H7" s="189"/>
      <c r="I7" s="187"/>
      <c r="J7" s="187"/>
      <c r="L7" s="400"/>
      <c r="M7" s="401"/>
      <c r="N7" s="402"/>
    </row>
    <row r="8" spans="1:14" s="88" customFormat="1" ht="18" customHeight="1" x14ac:dyDescent="0.2">
      <c r="A8" s="434" t="s">
        <v>49</v>
      </c>
      <c r="B8" s="434"/>
      <c r="C8" s="435"/>
      <c r="D8" s="406" t="s">
        <v>68</v>
      </c>
      <c r="E8" s="433"/>
      <c r="F8" s="406" t="s">
        <v>67</v>
      </c>
      <c r="G8" s="436"/>
      <c r="H8" s="437" t="s">
        <v>66</v>
      </c>
      <c r="I8" s="437"/>
      <c r="J8" s="437"/>
      <c r="L8" s="400"/>
      <c r="M8" s="401"/>
      <c r="N8" s="402"/>
    </row>
    <row r="9" spans="1:14" s="89" customFormat="1" ht="49.5" customHeight="1" x14ac:dyDescent="0.2">
      <c r="A9" s="218" t="s">
        <v>295</v>
      </c>
      <c r="B9" s="406" t="s">
        <v>65</v>
      </c>
      <c r="C9" s="436"/>
      <c r="D9" s="218" t="s">
        <v>64</v>
      </c>
      <c r="E9" s="218" t="s">
        <v>63</v>
      </c>
      <c r="F9" s="218" t="s">
        <v>64</v>
      </c>
      <c r="G9" s="218" t="s">
        <v>63</v>
      </c>
      <c r="H9" s="218" t="s">
        <v>62</v>
      </c>
      <c r="I9" s="218" t="s">
        <v>61</v>
      </c>
      <c r="J9" s="229" t="s">
        <v>60</v>
      </c>
      <c r="L9" s="400"/>
      <c r="M9" s="401"/>
      <c r="N9" s="402"/>
    </row>
    <row r="10" spans="1:14" s="90" customFormat="1" ht="18" customHeight="1" x14ac:dyDescent="0.2">
      <c r="A10" s="193"/>
      <c r="B10" s="408"/>
      <c r="C10" s="409"/>
      <c r="D10" s="190"/>
      <c r="E10" s="191"/>
      <c r="F10" s="190"/>
      <c r="G10" s="191"/>
      <c r="H10" s="232" t="str">
        <f t="shared" ref="H10:I43" si="0">IFERROR(F10/D10,"")</f>
        <v/>
      </c>
      <c r="I10" s="232" t="str">
        <f t="shared" si="0"/>
        <v/>
      </c>
      <c r="J10" s="233" t="str">
        <f>IF(H10&lt;=I10,H10,IF(I10&lt;=H10,I10))</f>
        <v/>
      </c>
      <c r="L10" s="400"/>
      <c r="M10" s="401"/>
      <c r="N10" s="402"/>
    </row>
    <row r="11" spans="1:14" s="90" customFormat="1" ht="18" customHeight="1" x14ac:dyDescent="0.2">
      <c r="A11" s="193"/>
      <c r="B11" s="408"/>
      <c r="C11" s="409"/>
      <c r="D11" s="190"/>
      <c r="E11" s="191"/>
      <c r="F11" s="190"/>
      <c r="G11" s="191"/>
      <c r="H11" s="232" t="str">
        <f t="shared" si="0"/>
        <v/>
      </c>
      <c r="I11" s="232" t="str">
        <f t="shared" si="0"/>
        <v/>
      </c>
      <c r="J11" s="233" t="str">
        <f t="shared" ref="J11:J43" si="1">IF(H11&lt;=I11,H11,IF(I11&lt;=H11,I11))</f>
        <v/>
      </c>
      <c r="L11" s="400"/>
      <c r="M11" s="401"/>
      <c r="N11" s="402"/>
    </row>
    <row r="12" spans="1:14" s="90" customFormat="1" ht="18" customHeight="1" x14ac:dyDescent="0.2">
      <c r="A12" s="193"/>
      <c r="B12" s="408"/>
      <c r="C12" s="409"/>
      <c r="D12" s="190"/>
      <c r="E12" s="191"/>
      <c r="F12" s="190"/>
      <c r="G12" s="191"/>
      <c r="H12" s="232" t="str">
        <f t="shared" si="0"/>
        <v/>
      </c>
      <c r="I12" s="232" t="str">
        <f t="shared" si="0"/>
        <v/>
      </c>
      <c r="J12" s="233" t="str">
        <f t="shared" si="1"/>
        <v/>
      </c>
      <c r="L12" s="403"/>
      <c r="M12" s="404"/>
      <c r="N12" s="405"/>
    </row>
    <row r="13" spans="1:14" s="90" customFormat="1" ht="18" customHeight="1" x14ac:dyDescent="0.2">
      <c r="A13" s="193"/>
      <c r="B13" s="408"/>
      <c r="C13" s="409"/>
      <c r="D13" s="190"/>
      <c r="E13" s="191"/>
      <c r="F13" s="190"/>
      <c r="G13" s="191"/>
      <c r="H13" s="232" t="str">
        <f t="shared" si="0"/>
        <v/>
      </c>
      <c r="I13" s="232" t="str">
        <f t="shared" si="0"/>
        <v/>
      </c>
      <c r="J13" s="233" t="str">
        <f t="shared" si="1"/>
        <v/>
      </c>
      <c r="L13" s="262"/>
      <c r="M13" s="262"/>
      <c r="N13" s="262"/>
    </row>
    <row r="14" spans="1:14" s="90" customFormat="1" ht="18" customHeight="1" x14ac:dyDescent="0.2">
      <c r="A14" s="193"/>
      <c r="B14" s="408"/>
      <c r="C14" s="409"/>
      <c r="D14" s="190"/>
      <c r="E14" s="191"/>
      <c r="F14" s="190"/>
      <c r="G14" s="191"/>
      <c r="H14" s="232" t="str">
        <f t="shared" si="0"/>
        <v/>
      </c>
      <c r="I14" s="232" t="str">
        <f t="shared" si="0"/>
        <v/>
      </c>
      <c r="J14" s="233" t="str">
        <f t="shared" si="1"/>
        <v/>
      </c>
      <c r="L14" s="262"/>
      <c r="M14" s="262"/>
      <c r="N14" s="262"/>
    </row>
    <row r="15" spans="1:14" s="90" customFormat="1" ht="18" customHeight="1" x14ac:dyDescent="0.2">
      <c r="A15" s="193"/>
      <c r="B15" s="408"/>
      <c r="C15" s="409"/>
      <c r="D15" s="190"/>
      <c r="E15" s="191"/>
      <c r="F15" s="190"/>
      <c r="G15" s="191"/>
      <c r="H15" s="232" t="str">
        <f t="shared" si="0"/>
        <v/>
      </c>
      <c r="I15" s="232" t="str">
        <f t="shared" si="0"/>
        <v/>
      </c>
      <c r="J15" s="233" t="str">
        <f t="shared" si="1"/>
        <v/>
      </c>
      <c r="L15" s="262"/>
      <c r="M15" s="262"/>
      <c r="N15" s="262"/>
    </row>
    <row r="16" spans="1:14" s="90" customFormat="1" ht="18" customHeight="1" x14ac:dyDescent="0.2">
      <c r="A16" s="193"/>
      <c r="B16" s="408"/>
      <c r="C16" s="409"/>
      <c r="D16" s="190"/>
      <c r="E16" s="191"/>
      <c r="F16" s="190"/>
      <c r="G16" s="191"/>
      <c r="H16" s="232" t="str">
        <f t="shared" si="0"/>
        <v/>
      </c>
      <c r="I16" s="232" t="str">
        <f t="shared" si="0"/>
        <v/>
      </c>
      <c r="J16" s="233" t="str">
        <f t="shared" si="1"/>
        <v/>
      </c>
      <c r="L16" s="262"/>
      <c r="M16" s="262"/>
      <c r="N16" s="262"/>
    </row>
    <row r="17" spans="1:14" s="90" customFormat="1" ht="18" customHeight="1" x14ac:dyDescent="0.2">
      <c r="A17" s="193"/>
      <c r="B17" s="408"/>
      <c r="C17" s="409"/>
      <c r="D17" s="190"/>
      <c r="E17" s="191"/>
      <c r="F17" s="190"/>
      <c r="G17" s="191"/>
      <c r="H17" s="232" t="str">
        <f t="shared" si="0"/>
        <v/>
      </c>
      <c r="I17" s="232" t="str">
        <f t="shared" si="0"/>
        <v/>
      </c>
      <c r="J17" s="233" t="str">
        <f t="shared" si="1"/>
        <v/>
      </c>
      <c r="L17" s="262"/>
      <c r="M17" s="262"/>
      <c r="N17" s="262"/>
    </row>
    <row r="18" spans="1:14" s="90" customFormat="1" ht="18" customHeight="1" x14ac:dyDescent="0.2">
      <c r="A18" s="193"/>
      <c r="B18" s="408"/>
      <c r="C18" s="409"/>
      <c r="D18" s="190"/>
      <c r="E18" s="191"/>
      <c r="F18" s="190"/>
      <c r="G18" s="191"/>
      <c r="H18" s="232" t="str">
        <f t="shared" si="0"/>
        <v/>
      </c>
      <c r="I18" s="232" t="str">
        <f t="shared" si="0"/>
        <v/>
      </c>
      <c r="J18" s="233" t="str">
        <f t="shared" si="1"/>
        <v/>
      </c>
      <c r="L18" s="262"/>
      <c r="M18" s="262"/>
      <c r="N18" s="262"/>
    </row>
    <row r="19" spans="1:14" s="90" customFormat="1" ht="18" customHeight="1" x14ac:dyDescent="0.2">
      <c r="A19" s="193"/>
      <c r="B19" s="408"/>
      <c r="C19" s="409"/>
      <c r="D19" s="190"/>
      <c r="E19" s="191"/>
      <c r="F19" s="190"/>
      <c r="G19" s="191"/>
      <c r="H19" s="232" t="str">
        <f t="shared" si="0"/>
        <v/>
      </c>
      <c r="I19" s="232" t="str">
        <f t="shared" si="0"/>
        <v/>
      </c>
      <c r="J19" s="233" t="str">
        <f t="shared" si="1"/>
        <v/>
      </c>
      <c r="L19" s="262"/>
      <c r="M19" s="262"/>
      <c r="N19" s="262"/>
    </row>
    <row r="20" spans="1:14" s="90" customFormat="1" ht="18" customHeight="1" x14ac:dyDescent="0.2">
      <c r="A20" s="193"/>
      <c r="B20" s="408"/>
      <c r="C20" s="409"/>
      <c r="D20" s="190"/>
      <c r="E20" s="191"/>
      <c r="F20" s="190"/>
      <c r="G20" s="191"/>
      <c r="H20" s="232" t="str">
        <f t="shared" si="0"/>
        <v/>
      </c>
      <c r="I20" s="232" t="str">
        <f t="shared" si="0"/>
        <v/>
      </c>
      <c r="J20" s="233" t="str">
        <f t="shared" si="1"/>
        <v/>
      </c>
      <c r="L20" s="262"/>
      <c r="M20" s="262"/>
      <c r="N20" s="262"/>
    </row>
    <row r="21" spans="1:14" s="90" customFormat="1" ht="18" customHeight="1" x14ac:dyDescent="0.2">
      <c r="A21" s="193"/>
      <c r="B21" s="408"/>
      <c r="C21" s="409"/>
      <c r="D21" s="190"/>
      <c r="E21" s="191"/>
      <c r="F21" s="190"/>
      <c r="G21" s="191"/>
      <c r="H21" s="232" t="str">
        <f t="shared" si="0"/>
        <v/>
      </c>
      <c r="I21" s="232" t="str">
        <f t="shared" si="0"/>
        <v/>
      </c>
      <c r="J21" s="233" t="str">
        <f t="shared" si="1"/>
        <v/>
      </c>
      <c r="L21" s="262"/>
      <c r="M21" s="262"/>
      <c r="N21" s="262"/>
    </row>
    <row r="22" spans="1:14" s="90" customFormat="1" ht="18" customHeight="1" x14ac:dyDescent="0.2">
      <c r="A22" s="193"/>
      <c r="B22" s="408"/>
      <c r="C22" s="409"/>
      <c r="D22" s="190"/>
      <c r="E22" s="191"/>
      <c r="F22" s="190"/>
      <c r="G22" s="191"/>
      <c r="H22" s="232" t="str">
        <f t="shared" si="0"/>
        <v/>
      </c>
      <c r="I22" s="232" t="str">
        <f t="shared" si="0"/>
        <v/>
      </c>
      <c r="J22" s="233" t="str">
        <f t="shared" si="1"/>
        <v/>
      </c>
    </row>
    <row r="23" spans="1:14" s="90" customFormat="1" ht="18" customHeight="1" x14ac:dyDescent="0.2">
      <c r="A23" s="193"/>
      <c r="B23" s="408"/>
      <c r="C23" s="409"/>
      <c r="D23" s="190"/>
      <c r="E23" s="191"/>
      <c r="F23" s="190"/>
      <c r="G23" s="191"/>
      <c r="H23" s="232" t="str">
        <f t="shared" si="0"/>
        <v/>
      </c>
      <c r="I23" s="232" t="str">
        <f t="shared" si="0"/>
        <v/>
      </c>
      <c r="J23" s="233" t="str">
        <f t="shared" si="1"/>
        <v/>
      </c>
    </row>
    <row r="24" spans="1:14" s="90" customFormat="1" ht="18" customHeight="1" x14ac:dyDescent="0.2">
      <c r="A24" s="193"/>
      <c r="B24" s="408"/>
      <c r="C24" s="409"/>
      <c r="D24" s="190"/>
      <c r="E24" s="191"/>
      <c r="F24" s="190"/>
      <c r="G24" s="191"/>
      <c r="H24" s="232" t="str">
        <f t="shared" si="0"/>
        <v/>
      </c>
      <c r="I24" s="232" t="str">
        <f t="shared" si="0"/>
        <v/>
      </c>
      <c r="J24" s="233" t="str">
        <f t="shared" si="1"/>
        <v/>
      </c>
    </row>
    <row r="25" spans="1:14" s="90" customFormat="1" ht="18" customHeight="1" x14ac:dyDescent="0.2">
      <c r="A25" s="193"/>
      <c r="B25" s="408"/>
      <c r="C25" s="409"/>
      <c r="D25" s="190"/>
      <c r="E25" s="191"/>
      <c r="F25" s="190"/>
      <c r="G25" s="191"/>
      <c r="H25" s="232" t="str">
        <f t="shared" si="0"/>
        <v/>
      </c>
      <c r="I25" s="232" t="str">
        <f t="shared" si="0"/>
        <v/>
      </c>
      <c r="J25" s="233" t="str">
        <f t="shared" si="1"/>
        <v/>
      </c>
    </row>
    <row r="26" spans="1:14" s="90" customFormat="1" ht="18" customHeight="1" x14ac:dyDescent="0.2">
      <c r="A26" s="193"/>
      <c r="B26" s="408"/>
      <c r="C26" s="409"/>
      <c r="D26" s="190"/>
      <c r="E26" s="191"/>
      <c r="F26" s="190"/>
      <c r="G26" s="191"/>
      <c r="H26" s="232" t="str">
        <f t="shared" si="0"/>
        <v/>
      </c>
      <c r="I26" s="232" t="str">
        <f t="shared" si="0"/>
        <v/>
      </c>
      <c r="J26" s="233" t="str">
        <f t="shared" si="1"/>
        <v/>
      </c>
    </row>
    <row r="27" spans="1:14" s="90" customFormat="1" ht="18" customHeight="1" x14ac:dyDescent="0.2">
      <c r="A27" s="193"/>
      <c r="B27" s="408"/>
      <c r="C27" s="409"/>
      <c r="D27" s="190"/>
      <c r="E27" s="191"/>
      <c r="F27" s="190"/>
      <c r="G27" s="191"/>
      <c r="H27" s="232" t="str">
        <f t="shared" si="0"/>
        <v/>
      </c>
      <c r="I27" s="232" t="str">
        <f t="shared" si="0"/>
        <v/>
      </c>
      <c r="J27" s="233" t="str">
        <f t="shared" si="1"/>
        <v/>
      </c>
    </row>
    <row r="28" spans="1:14" s="90" customFormat="1" ht="18" customHeight="1" x14ac:dyDescent="0.2">
      <c r="A28" s="193"/>
      <c r="B28" s="408"/>
      <c r="C28" s="409"/>
      <c r="D28" s="190"/>
      <c r="E28" s="191"/>
      <c r="F28" s="190"/>
      <c r="G28" s="191"/>
      <c r="H28" s="232" t="str">
        <f t="shared" si="0"/>
        <v/>
      </c>
      <c r="I28" s="232" t="str">
        <f t="shared" si="0"/>
        <v/>
      </c>
      <c r="J28" s="233" t="str">
        <f t="shared" si="1"/>
        <v/>
      </c>
    </row>
    <row r="29" spans="1:14" s="90" customFormat="1" ht="18" customHeight="1" x14ac:dyDescent="0.2">
      <c r="A29" s="193"/>
      <c r="B29" s="408"/>
      <c r="C29" s="409"/>
      <c r="D29" s="190"/>
      <c r="E29" s="191"/>
      <c r="F29" s="190"/>
      <c r="G29" s="191"/>
      <c r="H29" s="232" t="str">
        <f t="shared" si="0"/>
        <v/>
      </c>
      <c r="I29" s="232" t="str">
        <f t="shared" si="0"/>
        <v/>
      </c>
      <c r="J29" s="233" t="str">
        <f t="shared" si="1"/>
        <v/>
      </c>
    </row>
    <row r="30" spans="1:14" s="90" customFormat="1" ht="18" customHeight="1" x14ac:dyDescent="0.2">
      <c r="A30" s="193"/>
      <c r="B30" s="408"/>
      <c r="C30" s="409"/>
      <c r="D30" s="190"/>
      <c r="E30" s="191"/>
      <c r="F30" s="190"/>
      <c r="G30" s="191"/>
      <c r="H30" s="232" t="str">
        <f t="shared" si="0"/>
        <v/>
      </c>
      <c r="I30" s="232" t="str">
        <f t="shared" si="0"/>
        <v/>
      </c>
      <c r="J30" s="233" t="str">
        <f t="shared" si="1"/>
        <v/>
      </c>
    </row>
    <row r="31" spans="1:14" s="90" customFormat="1" ht="18" customHeight="1" x14ac:dyDescent="0.2">
      <c r="A31" s="193"/>
      <c r="B31" s="408"/>
      <c r="C31" s="409"/>
      <c r="D31" s="190"/>
      <c r="E31" s="191"/>
      <c r="F31" s="190"/>
      <c r="G31" s="191"/>
      <c r="H31" s="232" t="str">
        <f t="shared" si="0"/>
        <v/>
      </c>
      <c r="I31" s="232" t="str">
        <f t="shared" si="0"/>
        <v/>
      </c>
      <c r="J31" s="233" t="str">
        <f t="shared" si="1"/>
        <v/>
      </c>
    </row>
    <row r="32" spans="1:14" s="90" customFormat="1" ht="18" customHeight="1" x14ac:dyDescent="0.2">
      <c r="A32" s="193"/>
      <c r="B32" s="408"/>
      <c r="C32" s="409"/>
      <c r="D32" s="190"/>
      <c r="E32" s="191"/>
      <c r="F32" s="190"/>
      <c r="G32" s="191"/>
      <c r="H32" s="232" t="str">
        <f t="shared" si="0"/>
        <v/>
      </c>
      <c r="I32" s="232" t="str">
        <f t="shared" si="0"/>
        <v/>
      </c>
      <c r="J32" s="233" t="str">
        <f t="shared" si="1"/>
        <v/>
      </c>
    </row>
    <row r="33" spans="1:10" s="90" customFormat="1" ht="18" customHeight="1" x14ac:dyDescent="0.2">
      <c r="A33" s="193"/>
      <c r="B33" s="408"/>
      <c r="C33" s="409"/>
      <c r="D33" s="190"/>
      <c r="E33" s="191"/>
      <c r="F33" s="190"/>
      <c r="G33" s="191"/>
      <c r="H33" s="232" t="str">
        <f t="shared" si="0"/>
        <v/>
      </c>
      <c r="I33" s="232" t="str">
        <f t="shared" si="0"/>
        <v/>
      </c>
      <c r="J33" s="233" t="str">
        <f t="shared" si="1"/>
        <v/>
      </c>
    </row>
    <row r="34" spans="1:10" s="90" customFormat="1" ht="18" customHeight="1" x14ac:dyDescent="0.2">
      <c r="A34" s="193"/>
      <c r="B34" s="408"/>
      <c r="C34" s="409"/>
      <c r="D34" s="190"/>
      <c r="E34" s="191"/>
      <c r="F34" s="190"/>
      <c r="G34" s="191"/>
      <c r="H34" s="232" t="str">
        <f t="shared" si="0"/>
        <v/>
      </c>
      <c r="I34" s="232" t="str">
        <f t="shared" si="0"/>
        <v/>
      </c>
      <c r="J34" s="233" t="str">
        <f t="shared" si="1"/>
        <v/>
      </c>
    </row>
    <row r="35" spans="1:10" s="90" customFormat="1" ht="18" customHeight="1" x14ac:dyDescent="0.2">
      <c r="A35" s="193"/>
      <c r="B35" s="408"/>
      <c r="C35" s="409"/>
      <c r="D35" s="190"/>
      <c r="E35" s="191"/>
      <c r="F35" s="190"/>
      <c r="G35" s="191"/>
      <c r="H35" s="232" t="str">
        <f t="shared" si="0"/>
        <v/>
      </c>
      <c r="I35" s="232" t="str">
        <f t="shared" si="0"/>
        <v/>
      </c>
      <c r="J35" s="233" t="str">
        <f t="shared" si="1"/>
        <v/>
      </c>
    </row>
    <row r="36" spans="1:10" s="90" customFormat="1" ht="18" customHeight="1" x14ac:dyDescent="0.2">
      <c r="A36" s="193"/>
      <c r="B36" s="408"/>
      <c r="C36" s="409"/>
      <c r="D36" s="190"/>
      <c r="E36" s="191"/>
      <c r="F36" s="190"/>
      <c r="G36" s="191"/>
      <c r="H36" s="232" t="str">
        <f t="shared" si="0"/>
        <v/>
      </c>
      <c r="I36" s="232" t="str">
        <f t="shared" si="0"/>
        <v/>
      </c>
      <c r="J36" s="233" t="str">
        <f t="shared" si="1"/>
        <v/>
      </c>
    </row>
    <row r="37" spans="1:10" s="90" customFormat="1" ht="18" customHeight="1" x14ac:dyDescent="0.2">
      <c r="A37" s="193"/>
      <c r="B37" s="408"/>
      <c r="C37" s="409"/>
      <c r="D37" s="190"/>
      <c r="E37" s="192"/>
      <c r="F37" s="190"/>
      <c r="G37" s="192"/>
      <c r="H37" s="232" t="str">
        <f t="shared" si="0"/>
        <v/>
      </c>
      <c r="I37" s="232" t="str">
        <f t="shared" si="0"/>
        <v/>
      </c>
      <c r="J37" s="233" t="str">
        <f t="shared" si="1"/>
        <v/>
      </c>
    </row>
    <row r="38" spans="1:10" s="90" customFormat="1" ht="18" customHeight="1" x14ac:dyDescent="0.2">
      <c r="A38" s="193"/>
      <c r="B38" s="408"/>
      <c r="C38" s="409"/>
      <c r="D38" s="190"/>
      <c r="E38" s="192"/>
      <c r="F38" s="190"/>
      <c r="G38" s="192"/>
      <c r="H38" s="232" t="str">
        <f t="shared" si="0"/>
        <v/>
      </c>
      <c r="I38" s="232" t="str">
        <f t="shared" si="0"/>
        <v/>
      </c>
      <c r="J38" s="233" t="str">
        <f t="shared" si="1"/>
        <v/>
      </c>
    </row>
    <row r="39" spans="1:10" s="90" customFormat="1" ht="18" customHeight="1" x14ac:dyDescent="0.2">
      <c r="A39" s="193"/>
      <c r="B39" s="408"/>
      <c r="C39" s="409"/>
      <c r="D39" s="190"/>
      <c r="E39" s="192"/>
      <c r="F39" s="190"/>
      <c r="G39" s="192"/>
      <c r="H39" s="232" t="str">
        <f t="shared" si="0"/>
        <v/>
      </c>
      <c r="I39" s="232" t="str">
        <f t="shared" si="0"/>
        <v/>
      </c>
      <c r="J39" s="233" t="str">
        <f t="shared" si="1"/>
        <v/>
      </c>
    </row>
    <row r="40" spans="1:10" s="90" customFormat="1" ht="18" customHeight="1" x14ac:dyDescent="0.2">
      <c r="A40" s="193"/>
      <c r="B40" s="408"/>
      <c r="C40" s="409"/>
      <c r="D40" s="190"/>
      <c r="E40" s="192"/>
      <c r="F40" s="190"/>
      <c r="G40" s="192"/>
      <c r="H40" s="232" t="str">
        <f t="shared" si="0"/>
        <v/>
      </c>
      <c r="I40" s="232" t="str">
        <f t="shared" si="0"/>
        <v/>
      </c>
      <c r="J40" s="233" t="str">
        <f t="shared" si="1"/>
        <v/>
      </c>
    </row>
    <row r="41" spans="1:10" s="90" customFormat="1" ht="18" customHeight="1" x14ac:dyDescent="0.2">
      <c r="A41" s="193"/>
      <c r="B41" s="408"/>
      <c r="C41" s="409"/>
      <c r="D41" s="190"/>
      <c r="E41" s="192"/>
      <c r="F41" s="190"/>
      <c r="G41" s="192"/>
      <c r="H41" s="232" t="str">
        <f t="shared" si="0"/>
        <v/>
      </c>
      <c r="I41" s="232" t="str">
        <f t="shared" si="0"/>
        <v/>
      </c>
      <c r="J41" s="233" t="str">
        <f t="shared" si="1"/>
        <v/>
      </c>
    </row>
    <row r="42" spans="1:10" s="90" customFormat="1" ht="18" customHeight="1" x14ac:dyDescent="0.2">
      <c r="A42" s="193"/>
      <c r="B42" s="408"/>
      <c r="C42" s="409"/>
      <c r="D42" s="190"/>
      <c r="E42" s="192"/>
      <c r="F42" s="190"/>
      <c r="G42" s="192"/>
      <c r="H42" s="232" t="str">
        <f t="shared" si="0"/>
        <v/>
      </c>
      <c r="I42" s="232" t="str">
        <f t="shared" si="0"/>
        <v/>
      </c>
      <c r="J42" s="233" t="str">
        <f t="shared" si="1"/>
        <v/>
      </c>
    </row>
    <row r="43" spans="1:10" s="90" customFormat="1" ht="18" customHeight="1" x14ac:dyDescent="0.2">
      <c r="A43" s="193"/>
      <c r="B43" s="408"/>
      <c r="C43" s="409"/>
      <c r="D43" s="190"/>
      <c r="E43" s="192"/>
      <c r="F43" s="190"/>
      <c r="G43" s="192"/>
      <c r="H43" s="232" t="str">
        <f t="shared" si="0"/>
        <v/>
      </c>
      <c r="I43" s="232" t="str">
        <f t="shared" si="0"/>
        <v/>
      </c>
      <c r="J43" s="233" t="str">
        <f t="shared" si="1"/>
        <v/>
      </c>
    </row>
    <row r="44" spans="1:10" ht="18" customHeight="1" x14ac:dyDescent="0.2">
      <c r="A44" s="431" t="s">
        <v>59</v>
      </c>
      <c r="B44" s="432"/>
      <c r="C44" s="433"/>
      <c r="D44" s="230" t="str">
        <f>IF(SUM(D10:D43)=0, " ", SUM(D10:D43))</f>
        <v xml:space="preserve"> </v>
      </c>
      <c r="E44" s="231" t="str">
        <f>IF(SUM(E10:E43)=0, " ", SUM(E10:E43))</f>
        <v xml:space="preserve"> </v>
      </c>
      <c r="F44" s="230" t="str">
        <f>IF(SUM(F10:F43)=0, " ", SUM(F10:F43))</f>
        <v xml:space="preserve"> </v>
      </c>
      <c r="G44" s="231" t="str">
        <f>IF(SUM(G10:G43)=0, " ", SUM(G10:G43))</f>
        <v xml:space="preserve"> </v>
      </c>
      <c r="H44" s="234"/>
      <c r="I44" s="234"/>
      <c r="J44" s="296" t="str">
        <f>IFERROR((AVERAGE(J10:J43))," ")</f>
        <v xml:space="preserve"> </v>
      </c>
    </row>
    <row r="45" spans="1:10" x14ac:dyDescent="0.2">
      <c r="A45" s="91"/>
      <c r="B45" s="91"/>
    </row>
  </sheetData>
  <sheetProtection algorithmName="SHA-512" hashValue="FA1ne0g81/qVBFh8x1Bii7fuEOkXvMC6dhnvg/LFEw+a4kcy94uZ1dj5m0qN8pMyqxv7OyTTtsMH5G1JYlGsWg==" saltValue="CzjuOYHEb0/fV3UZJ+Td1w==" spinCount="100000" sheet="1" objects="1" scenarios="1"/>
  <mergeCells count="47">
    <mergeCell ref="A1:J1"/>
    <mergeCell ref="B40:C40"/>
    <mergeCell ref="B41:C41"/>
    <mergeCell ref="B42:C42"/>
    <mergeCell ref="B43:C43"/>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B19:C19"/>
    <mergeCell ref="A2:J2"/>
    <mergeCell ref="A6:B6"/>
    <mergeCell ref="C6:J6"/>
    <mergeCell ref="B9:C9"/>
    <mergeCell ref="B10:C10"/>
    <mergeCell ref="L6:N12"/>
    <mergeCell ref="L4:N5"/>
    <mergeCell ref="A44:C44"/>
    <mergeCell ref="A4:J4"/>
    <mergeCell ref="A8:C8"/>
    <mergeCell ref="D8:E8"/>
    <mergeCell ref="F8:G8"/>
    <mergeCell ref="H8:J8"/>
    <mergeCell ref="B11:C11"/>
    <mergeCell ref="B12:C12"/>
    <mergeCell ref="B13:C13"/>
    <mergeCell ref="B14:C14"/>
    <mergeCell ref="B15:C15"/>
    <mergeCell ref="B16:C16"/>
    <mergeCell ref="B17:C17"/>
    <mergeCell ref="B18:C18"/>
  </mergeCells>
  <printOptions horizontalCentered="1"/>
  <pageMargins left="0.25" right="0" top="0.5" bottom="0.25" header="0.3" footer="0.1"/>
  <pageSetup scale="91" orientation="portrait" blackAndWhite="1"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37"/>
  <sheetViews>
    <sheetView showGridLines="0" view="pageBreakPreview" topLeftCell="A31" zoomScaleSheetLayoutView="100" workbookViewId="0">
      <selection activeCell="G62" sqref="G62"/>
    </sheetView>
  </sheetViews>
  <sheetFormatPr defaultColWidth="9.140625" defaultRowHeight="16.350000000000001" customHeight="1" x14ac:dyDescent="0.2"/>
  <cols>
    <col min="1" max="1" width="3.85546875" style="78" customWidth="1"/>
    <col min="2" max="2" width="3.140625" style="78" customWidth="1"/>
    <col min="3" max="3" width="6.28515625" style="78" customWidth="1"/>
    <col min="4" max="4" width="18.28515625" style="78" customWidth="1"/>
    <col min="5" max="5" width="18.42578125" style="78" customWidth="1"/>
    <col min="6" max="6" width="3.28515625" style="78" customWidth="1"/>
    <col min="7" max="7" width="35.7109375" style="78" customWidth="1"/>
    <col min="8" max="8" width="7.85546875" style="78" customWidth="1"/>
    <col min="9" max="16384" width="9.140625" style="78"/>
  </cols>
  <sheetData>
    <row r="1" spans="1:8" ht="12" customHeight="1" x14ac:dyDescent="0.2">
      <c r="A1" s="459" t="str">
        <f>'CC100 MORTGAGE ACTUAL COST'!A1</f>
        <v>Updated 12/2021</v>
      </c>
      <c r="B1" s="459"/>
      <c r="C1" s="459"/>
      <c r="D1" s="459"/>
      <c r="E1" s="459"/>
      <c r="F1" s="459"/>
      <c r="G1" s="459"/>
    </row>
    <row r="2" spans="1:8" ht="18" customHeight="1" x14ac:dyDescent="0.2">
      <c r="A2" s="460" t="s">
        <v>5</v>
      </c>
      <c r="B2" s="460"/>
      <c r="C2" s="460"/>
      <c r="D2" s="460"/>
      <c r="E2" s="460"/>
      <c r="F2" s="460"/>
      <c r="G2" s="460"/>
    </row>
    <row r="3" spans="1:8" ht="4.5" customHeight="1" x14ac:dyDescent="0.2">
      <c r="A3" s="460"/>
      <c r="B3" s="460"/>
      <c r="C3" s="460"/>
      <c r="D3" s="460"/>
      <c r="E3" s="460"/>
      <c r="F3" s="460"/>
      <c r="G3" s="460"/>
    </row>
    <row r="4" spans="1:8" s="65" customFormat="1" ht="27" customHeight="1" x14ac:dyDescent="0.2">
      <c r="A4" s="461" t="s">
        <v>325</v>
      </c>
      <c r="B4" s="462"/>
      <c r="C4" s="462"/>
      <c r="D4" s="462"/>
      <c r="E4" s="462"/>
      <c r="F4" s="462"/>
      <c r="G4" s="462"/>
      <c r="H4" s="64"/>
    </row>
    <row r="5" spans="1:8" s="66" customFormat="1" ht="18" customHeight="1" x14ac:dyDescent="0.2">
      <c r="A5" s="463" t="s">
        <v>193</v>
      </c>
      <c r="B5" s="464"/>
      <c r="C5" s="464"/>
      <c r="D5" s="464"/>
      <c r="E5" s="464"/>
      <c r="F5" s="465"/>
      <c r="G5" s="264" t="s">
        <v>190</v>
      </c>
    </row>
    <row r="6" spans="1:8" s="66" customFormat="1" ht="18" customHeight="1" thickBot="1" x14ac:dyDescent="0.25">
      <c r="A6" s="455" t="str">
        <f>IF('CC100 MORTGAGE ACTUAL COST'!G8=0, " ", 'CC100 MORTGAGE ACTUAL COST'!G8)</f>
        <v xml:space="preserve"> </v>
      </c>
      <c r="B6" s="456"/>
      <c r="C6" s="456"/>
      <c r="D6" s="456"/>
      <c r="E6" s="456"/>
      <c r="F6" s="457"/>
      <c r="G6" s="181" t="s">
        <v>192</v>
      </c>
    </row>
    <row r="7" spans="1:8" s="67" customFormat="1" ht="14.1" customHeight="1" x14ac:dyDescent="0.2">
      <c r="A7" s="450" t="s">
        <v>209</v>
      </c>
      <c r="B7" s="450"/>
      <c r="C7" s="450"/>
      <c r="D7" s="450"/>
      <c r="E7" s="450"/>
      <c r="F7" s="450"/>
      <c r="G7" s="125">
        <f>'CC100 MORTGAGE ACTUAL COST'!I73</f>
        <v>0</v>
      </c>
    </row>
    <row r="8" spans="1:8" s="66" customFormat="1" ht="14.1" customHeight="1" x14ac:dyDescent="0.2">
      <c r="A8" s="443" t="s">
        <v>162</v>
      </c>
      <c r="B8" s="443"/>
      <c r="C8" s="443"/>
      <c r="D8" s="443"/>
      <c r="E8" s="443"/>
      <c r="F8" s="443"/>
      <c r="G8" s="68"/>
    </row>
    <row r="9" spans="1:8" s="66" customFormat="1" ht="14.1" customHeight="1" x14ac:dyDescent="0.2">
      <c r="A9" s="448" t="s">
        <v>163</v>
      </c>
      <c r="B9" s="448"/>
      <c r="C9" s="448"/>
      <c r="D9" s="448"/>
      <c r="E9" s="448"/>
      <c r="F9" s="448"/>
      <c r="G9" s="69"/>
    </row>
    <row r="10" spans="1:8" s="66" customFormat="1" ht="14.1" customHeight="1" x14ac:dyDescent="0.2">
      <c r="A10" s="448" t="s">
        <v>293</v>
      </c>
      <c r="B10" s="448"/>
      <c r="C10" s="448"/>
      <c r="D10" s="448"/>
      <c r="E10" s="448"/>
      <c r="F10" s="448"/>
      <c r="G10" s="69"/>
    </row>
    <row r="11" spans="1:8" s="66" customFormat="1" ht="14.1" customHeight="1" x14ac:dyDescent="0.2">
      <c r="A11" s="448" t="s">
        <v>164</v>
      </c>
      <c r="B11" s="448"/>
      <c r="C11" s="448"/>
      <c r="D11" s="448"/>
      <c r="E11" s="448"/>
      <c r="F11" s="448"/>
      <c r="G11" s="69"/>
    </row>
    <row r="12" spans="1:8" s="66" customFormat="1" ht="14.1" customHeight="1" x14ac:dyDescent="0.2">
      <c r="A12" s="448" t="s">
        <v>165</v>
      </c>
      <c r="B12" s="448"/>
      <c r="C12" s="448"/>
      <c r="D12" s="448"/>
      <c r="E12" s="448"/>
      <c r="F12" s="448"/>
      <c r="G12" s="69"/>
    </row>
    <row r="13" spans="1:8" s="66" customFormat="1" ht="14.1" customHeight="1" x14ac:dyDescent="0.2">
      <c r="A13" s="448" t="s">
        <v>166</v>
      </c>
      <c r="B13" s="448"/>
      <c r="C13" s="448"/>
      <c r="D13" s="448"/>
      <c r="E13" s="448"/>
      <c r="F13" s="448"/>
      <c r="G13" s="69"/>
    </row>
    <row r="14" spans="1:8" s="66" customFormat="1" ht="14.1" customHeight="1" x14ac:dyDescent="0.2">
      <c r="A14" s="448" t="s">
        <v>167</v>
      </c>
      <c r="B14" s="448"/>
      <c r="C14" s="448"/>
      <c r="D14" s="448"/>
      <c r="E14" s="448"/>
      <c r="F14" s="448"/>
      <c r="G14" s="69"/>
    </row>
    <row r="15" spans="1:8" s="66" customFormat="1" ht="14.1" customHeight="1" x14ac:dyDescent="0.2">
      <c r="A15" s="448" t="s">
        <v>168</v>
      </c>
      <c r="B15" s="448"/>
      <c r="C15" s="448"/>
      <c r="D15" s="448"/>
      <c r="E15" s="448"/>
      <c r="F15" s="448"/>
      <c r="G15" s="69"/>
    </row>
    <row r="16" spans="1:8" s="66" customFormat="1" ht="14.1" customHeight="1" x14ac:dyDescent="0.2">
      <c r="A16" s="448" t="s">
        <v>169</v>
      </c>
      <c r="B16" s="448"/>
      <c r="C16" s="448"/>
      <c r="D16" s="448"/>
      <c r="E16" s="448"/>
      <c r="F16" s="448"/>
      <c r="G16" s="69"/>
    </row>
    <row r="17" spans="1:7" s="66" customFormat="1" ht="14.1" customHeight="1" x14ac:dyDescent="0.2">
      <c r="A17" s="448" t="s">
        <v>178</v>
      </c>
      <c r="B17" s="448"/>
      <c r="C17" s="448"/>
      <c r="D17" s="448"/>
      <c r="E17" s="448"/>
      <c r="F17" s="448"/>
      <c r="G17" s="69"/>
    </row>
    <row r="18" spans="1:7" s="66" customFormat="1" ht="14.1" customHeight="1" x14ac:dyDescent="0.2">
      <c r="A18" s="448" t="s">
        <v>268</v>
      </c>
      <c r="B18" s="448"/>
      <c r="C18" s="448"/>
      <c r="D18" s="448"/>
      <c r="E18" s="448"/>
      <c r="F18" s="448"/>
      <c r="G18" s="69"/>
    </row>
    <row r="19" spans="1:7" s="66" customFormat="1" ht="14.1" customHeight="1" x14ac:dyDescent="0.2">
      <c r="A19" s="448" t="s">
        <v>272</v>
      </c>
      <c r="B19" s="448"/>
      <c r="C19" s="448"/>
      <c r="D19" s="448"/>
      <c r="E19" s="448"/>
      <c r="F19" s="448"/>
      <c r="G19" s="69"/>
    </row>
    <row r="20" spans="1:7" s="66" customFormat="1" ht="14.1" customHeight="1" x14ac:dyDescent="0.2">
      <c r="A20" s="448" t="s">
        <v>269</v>
      </c>
      <c r="B20" s="448"/>
      <c r="C20" s="448"/>
      <c r="D20" s="448"/>
      <c r="E20" s="448"/>
      <c r="F20" s="448"/>
      <c r="G20" s="69"/>
    </row>
    <row r="21" spans="1:7" s="66" customFormat="1" ht="14.1" customHeight="1" x14ac:dyDescent="0.2">
      <c r="A21" s="448" t="s">
        <v>170</v>
      </c>
      <c r="B21" s="448"/>
      <c r="C21" s="448"/>
      <c r="D21" s="452"/>
      <c r="E21" s="321" t="str">
        <f>IFERROR((G21/'CC100 MORTGAGE ACTUAL COST'!I39)," ")</f>
        <v xml:space="preserve"> </v>
      </c>
      <c r="F21" s="70"/>
      <c r="G21" s="69"/>
    </row>
    <row r="22" spans="1:7" s="66" customFormat="1" ht="14.1" customHeight="1" x14ac:dyDescent="0.2">
      <c r="A22" s="448" t="s">
        <v>171</v>
      </c>
      <c r="B22" s="448"/>
      <c r="C22" s="448"/>
      <c r="D22" s="452"/>
      <c r="E22" s="321" t="str">
        <f>IFERROR((G22/'CC100 MORTGAGE ACTUAL COST'!I38)," ")</f>
        <v xml:space="preserve"> </v>
      </c>
      <c r="F22" s="70"/>
      <c r="G22" s="69"/>
    </row>
    <row r="23" spans="1:7" s="66" customFormat="1" ht="14.1" customHeight="1" x14ac:dyDescent="0.2">
      <c r="A23" s="452" t="s">
        <v>172</v>
      </c>
      <c r="B23" s="453"/>
      <c r="C23" s="453"/>
      <c r="D23" s="453"/>
      <c r="E23" s="321" t="str">
        <f>IFERROR((G23/'CC100 MORTGAGE ACTUAL COST'!I41)," ")</f>
        <v xml:space="preserve"> </v>
      </c>
      <c r="F23" s="70"/>
      <c r="G23" s="69"/>
    </row>
    <row r="24" spans="1:7" s="66" customFormat="1" ht="14.1" customHeight="1" x14ac:dyDescent="0.2">
      <c r="A24" s="448" t="s">
        <v>294</v>
      </c>
      <c r="B24" s="448"/>
      <c r="C24" s="448"/>
      <c r="D24" s="448"/>
      <c r="E24" s="448"/>
      <c r="F24" s="448"/>
      <c r="G24" s="69"/>
    </row>
    <row r="25" spans="1:7" s="66" customFormat="1" ht="14.1" customHeight="1" x14ac:dyDescent="0.2">
      <c r="A25" s="448" t="s">
        <v>173</v>
      </c>
      <c r="B25" s="448"/>
      <c r="C25" s="448"/>
      <c r="D25" s="448"/>
      <c r="E25" s="448"/>
      <c r="F25" s="448"/>
      <c r="G25" s="69"/>
    </row>
    <row r="26" spans="1:7" s="66" customFormat="1" ht="14.1" customHeight="1" x14ac:dyDescent="0.2">
      <c r="A26" s="448" t="s">
        <v>174</v>
      </c>
      <c r="B26" s="448"/>
      <c r="C26" s="448"/>
      <c r="D26" s="448"/>
      <c r="E26" s="448"/>
      <c r="F26" s="448"/>
      <c r="G26" s="69"/>
    </row>
    <row r="27" spans="1:7" s="66" customFormat="1" ht="14.1" customHeight="1" x14ac:dyDescent="0.2">
      <c r="A27" s="448" t="s">
        <v>175</v>
      </c>
      <c r="B27" s="448"/>
      <c r="C27" s="448"/>
      <c r="D27" s="448"/>
      <c r="E27" s="448"/>
      <c r="F27" s="448"/>
      <c r="G27" s="69"/>
    </row>
    <row r="28" spans="1:7" s="66" customFormat="1" ht="14.1" customHeight="1" x14ac:dyDescent="0.2">
      <c r="A28" s="448" t="s">
        <v>176</v>
      </c>
      <c r="B28" s="448"/>
      <c r="C28" s="448"/>
      <c r="D28" s="448"/>
      <c r="E28" s="448"/>
      <c r="F28" s="448"/>
      <c r="G28" s="69"/>
    </row>
    <row r="29" spans="1:7" s="66" customFormat="1" ht="14.1" customHeight="1" x14ac:dyDescent="0.2">
      <c r="A29" s="452" t="s">
        <v>214</v>
      </c>
      <c r="B29" s="453"/>
      <c r="C29" s="453"/>
      <c r="D29" s="453"/>
      <c r="E29" s="321" t="str">
        <f>IFERROR((G29/'CC100 MORTGAGE ACTUAL COST'!I50)," ")</f>
        <v xml:space="preserve"> </v>
      </c>
      <c r="F29" s="70"/>
      <c r="G29" s="69"/>
    </row>
    <row r="30" spans="1:7" s="66" customFormat="1" ht="14.1" customHeight="1" x14ac:dyDescent="0.2">
      <c r="A30" s="448" t="s">
        <v>288</v>
      </c>
      <c r="B30" s="448"/>
      <c r="C30" s="448"/>
      <c r="D30" s="448"/>
      <c r="E30" s="448"/>
      <c r="F30" s="448"/>
      <c r="G30" s="69"/>
    </row>
    <row r="31" spans="1:7" s="66" customFormat="1" ht="14.1" customHeight="1" x14ac:dyDescent="0.2">
      <c r="A31" s="458" t="s">
        <v>210</v>
      </c>
      <c r="B31" s="458"/>
      <c r="C31" s="458"/>
      <c r="D31" s="458"/>
      <c r="E31" s="458"/>
      <c r="F31" s="458"/>
      <c r="G31" s="111">
        <f>SUM(E32:E42)</f>
        <v>0</v>
      </c>
    </row>
    <row r="32" spans="1:7" s="66" customFormat="1" ht="14.1" customHeight="1" x14ac:dyDescent="0.2">
      <c r="A32" s="112"/>
      <c r="B32" s="444" t="str">
        <f>'CC100 MORTGAGE ACTUAL COST'!B60</f>
        <v xml:space="preserve"> DSHA 4% Bond Appliction Fees</v>
      </c>
      <c r="C32" s="444"/>
      <c r="D32" s="444"/>
      <c r="E32" s="116">
        <f>'CC100 MORTGAGE ACTUAL COST'!I60</f>
        <v>0</v>
      </c>
      <c r="F32" s="115"/>
      <c r="G32" s="117"/>
    </row>
    <row r="33" spans="1:7" s="66" customFormat="1" ht="14.1" customHeight="1" x14ac:dyDescent="0.2">
      <c r="A33" s="112"/>
      <c r="B33" s="444" t="str">
        <f>'CC100 MORTGAGE ACTUAL COST'!B61</f>
        <v xml:space="preserve"> Cash Working Capital Escrow</v>
      </c>
      <c r="C33" s="444"/>
      <c r="D33" s="444"/>
      <c r="E33" s="116">
        <f>'CC100 MORTGAGE ACTUAL COST'!I61</f>
        <v>0</v>
      </c>
      <c r="F33" s="115"/>
      <c r="G33" s="117"/>
    </row>
    <row r="34" spans="1:7" s="66" customFormat="1" ht="14.1" customHeight="1" x14ac:dyDescent="0.2">
      <c r="A34" s="112"/>
      <c r="B34" s="444" t="str">
        <f>'CC100 MORTGAGE ACTUAL COST'!B62</f>
        <v xml:space="preserve"> LIHTC Monitoring Fees</v>
      </c>
      <c r="C34" s="444"/>
      <c r="D34" s="444"/>
      <c r="E34" s="116">
        <f>'CC100 MORTGAGE ACTUAL COST'!I62</f>
        <v>0</v>
      </c>
      <c r="F34" s="115"/>
      <c r="G34" s="117"/>
    </row>
    <row r="35" spans="1:7" s="66" customFormat="1" ht="14.1" customHeight="1" x14ac:dyDescent="0.2">
      <c r="A35" s="112"/>
      <c r="B35" s="444" t="str">
        <f>'CC100 MORTGAGE ACTUAL COST'!B63</f>
        <v xml:space="preserve"> LIHTC Allocation Fees</v>
      </c>
      <c r="C35" s="444"/>
      <c r="D35" s="444"/>
      <c r="E35" s="116">
        <f>'CC100 MORTGAGE ACTUAL COST'!I63</f>
        <v>0</v>
      </c>
      <c r="F35" s="113"/>
      <c r="G35" s="117"/>
    </row>
    <row r="36" spans="1:7" s="66" customFormat="1" ht="14.1" customHeight="1" x14ac:dyDescent="0.2">
      <c r="A36" s="112"/>
      <c r="B36" s="444" t="str">
        <f>'CC100 MORTGAGE ACTUAL COST'!B64</f>
        <v xml:space="preserve"> Operating Reserve</v>
      </c>
      <c r="C36" s="444"/>
      <c r="D36" s="444"/>
      <c r="E36" s="116">
        <f>'CC100 MORTGAGE ACTUAL COST'!I64</f>
        <v>0</v>
      </c>
      <c r="F36" s="113"/>
      <c r="G36" s="118"/>
    </row>
    <row r="37" spans="1:7" s="66" customFormat="1" ht="14.1" customHeight="1" x14ac:dyDescent="0.2">
      <c r="A37" s="112"/>
      <c r="B37" s="444" t="str">
        <f>'CC100 MORTGAGE ACTUAL COST'!B65</f>
        <v xml:space="preserve"> Replacement Reserve</v>
      </c>
      <c r="C37" s="444"/>
      <c r="D37" s="444"/>
      <c r="E37" s="116">
        <f>'CC100 MORTGAGE ACTUAL COST'!I65</f>
        <v>0</v>
      </c>
      <c r="F37" s="113"/>
      <c r="G37" s="118"/>
    </row>
    <row r="38" spans="1:7" s="66" customFormat="1" ht="14.1" customHeight="1" x14ac:dyDescent="0.2">
      <c r="A38" s="112"/>
      <c r="B38" s="444" t="str">
        <f>'CC100 MORTGAGE ACTUAL COST'!B66</f>
        <v xml:space="preserve"> Carpeting Replacement Reserve</v>
      </c>
      <c r="C38" s="444"/>
      <c r="D38" s="444"/>
      <c r="E38" s="116">
        <f>'CC100 MORTGAGE ACTUAL COST'!I66</f>
        <v>0</v>
      </c>
      <c r="F38" s="113"/>
      <c r="G38" s="118"/>
    </row>
    <row r="39" spans="1:7" s="66" customFormat="1" ht="14.1" customHeight="1" x14ac:dyDescent="0.2">
      <c r="A39" s="112"/>
      <c r="B39" s="444" t="str">
        <f>'CC100 MORTGAGE ACTUAL COST'!B67</f>
        <v xml:space="preserve"> Transition/Subsidy Reserves</v>
      </c>
      <c r="C39" s="444"/>
      <c r="D39" s="444"/>
      <c r="E39" s="116">
        <f>'CC100 MORTGAGE ACTUAL COST'!I67</f>
        <v>0</v>
      </c>
      <c r="F39" s="113"/>
      <c r="G39" s="118"/>
    </row>
    <row r="40" spans="1:7" s="66" customFormat="1" ht="14.1" customHeight="1" x14ac:dyDescent="0.2">
      <c r="A40" s="112"/>
      <c r="B40" s="444" t="str">
        <f>'CC100 MORTGAGE ACTUAL COST'!B68</f>
        <v xml:space="preserve"> Syndication Legal and/or Accounting</v>
      </c>
      <c r="C40" s="444"/>
      <c r="D40" s="444"/>
      <c r="E40" s="116">
        <f>'CC100 MORTGAGE ACTUAL COST'!I68</f>
        <v>0</v>
      </c>
      <c r="F40" s="113"/>
      <c r="G40" s="118"/>
    </row>
    <row r="41" spans="1:7" s="66" customFormat="1" ht="14.1" customHeight="1" x14ac:dyDescent="0.2">
      <c r="A41" s="112"/>
      <c r="B41" s="444" t="str">
        <f>'CC100 MORTGAGE ACTUAL COST'!B69</f>
        <v xml:space="preserve"> Tax Escrow</v>
      </c>
      <c r="C41" s="444"/>
      <c r="D41" s="444"/>
      <c r="E41" s="116">
        <f>'CC100 MORTGAGE ACTUAL COST'!I69</f>
        <v>0</v>
      </c>
      <c r="F41" s="113"/>
      <c r="G41" s="118"/>
    </row>
    <row r="42" spans="1:7" s="66" customFormat="1" ht="14.1" customHeight="1" x14ac:dyDescent="0.2">
      <c r="A42" s="112"/>
      <c r="B42" s="444" t="str">
        <f>'CC100 MORTGAGE ACTUAL COST'!B70</f>
        <v xml:space="preserve"> Insurance Escrow</v>
      </c>
      <c r="C42" s="444"/>
      <c r="D42" s="444"/>
      <c r="E42" s="116">
        <f>'CC100 MORTGAGE ACTUAL COST'!I70</f>
        <v>0</v>
      </c>
      <c r="F42" s="113"/>
      <c r="G42" s="118"/>
    </row>
    <row r="43" spans="1:7" s="66" customFormat="1" ht="14.1" customHeight="1" x14ac:dyDescent="0.2">
      <c r="A43" s="439" t="s">
        <v>226</v>
      </c>
      <c r="B43" s="440"/>
      <c r="C43" s="446" t="str">
        <f>'CC100 MORTGAGE ACTUAL COST'!C71</f>
        <v>Specify Item Here</v>
      </c>
      <c r="D43" s="446"/>
      <c r="E43" s="446"/>
      <c r="F43" s="447"/>
      <c r="G43" s="114">
        <f>'CC100 MORTGAGE ACTUAL COST'!I71-'CC100 MORTGAGE ACTUAL COST'!L71</f>
        <v>0</v>
      </c>
    </row>
    <row r="44" spans="1:7" s="66" customFormat="1" ht="14.1" customHeight="1" x14ac:dyDescent="0.2">
      <c r="A44" s="439" t="s">
        <v>226</v>
      </c>
      <c r="B44" s="440"/>
      <c r="C44" s="441" t="s">
        <v>227</v>
      </c>
      <c r="D44" s="441"/>
      <c r="E44" s="441"/>
      <c r="F44" s="442"/>
      <c r="G44" s="69"/>
    </row>
    <row r="45" spans="1:7" s="66" customFormat="1" ht="14.1" customHeight="1" x14ac:dyDescent="0.2">
      <c r="A45" s="439" t="s">
        <v>226</v>
      </c>
      <c r="B45" s="440"/>
      <c r="C45" s="441" t="s">
        <v>227</v>
      </c>
      <c r="D45" s="441"/>
      <c r="E45" s="441"/>
      <c r="F45" s="442"/>
      <c r="G45" s="69"/>
    </row>
    <row r="46" spans="1:7" s="66" customFormat="1" ht="14.1" customHeight="1" x14ac:dyDescent="0.2">
      <c r="A46" s="439" t="s">
        <v>226</v>
      </c>
      <c r="B46" s="440"/>
      <c r="C46" s="441" t="s">
        <v>227</v>
      </c>
      <c r="D46" s="441"/>
      <c r="E46" s="441"/>
      <c r="F46" s="442"/>
      <c r="G46" s="69"/>
    </row>
    <row r="47" spans="1:7" s="66" customFormat="1" ht="14.1" customHeight="1" x14ac:dyDescent="0.2">
      <c r="A47" s="449" t="s">
        <v>177</v>
      </c>
      <c r="B47" s="449"/>
      <c r="C47" s="449"/>
      <c r="D47" s="449"/>
      <c r="E47" s="449"/>
      <c r="F47" s="449"/>
      <c r="G47" s="71">
        <f>SUM(G9:G46)</f>
        <v>0</v>
      </c>
    </row>
    <row r="48" spans="1:7" s="66" customFormat="1" ht="14.1" customHeight="1" x14ac:dyDescent="0.2">
      <c r="A48" s="450" t="s">
        <v>179</v>
      </c>
      <c r="B48" s="450"/>
      <c r="C48" s="450"/>
      <c r="D48" s="450"/>
      <c r="E48" s="450"/>
      <c r="F48" s="450"/>
      <c r="G48" s="76"/>
    </row>
    <row r="49" spans="1:7" s="66" customFormat="1" ht="14.1" customHeight="1" x14ac:dyDescent="0.2">
      <c r="A49" s="439" t="s">
        <v>226</v>
      </c>
      <c r="B49" s="440"/>
      <c r="C49" s="441" t="s">
        <v>227</v>
      </c>
      <c r="D49" s="441"/>
      <c r="E49" s="441"/>
      <c r="F49" s="442"/>
      <c r="G49" s="69"/>
    </row>
    <row r="50" spans="1:7" s="66" customFormat="1" ht="14.1" customHeight="1" x14ac:dyDescent="0.2">
      <c r="A50" s="439" t="s">
        <v>226</v>
      </c>
      <c r="B50" s="440"/>
      <c r="C50" s="441" t="s">
        <v>227</v>
      </c>
      <c r="D50" s="441"/>
      <c r="E50" s="441"/>
      <c r="F50" s="442"/>
      <c r="G50" s="69"/>
    </row>
    <row r="51" spans="1:7" s="66" customFormat="1" ht="14.1" customHeight="1" x14ac:dyDescent="0.2">
      <c r="A51" s="439" t="s">
        <v>226</v>
      </c>
      <c r="B51" s="440"/>
      <c r="C51" s="441" t="s">
        <v>227</v>
      </c>
      <c r="D51" s="441"/>
      <c r="E51" s="441"/>
      <c r="F51" s="442"/>
      <c r="G51" s="69"/>
    </row>
    <row r="52" spans="1:7" s="66" customFormat="1" ht="14.1" customHeight="1" x14ac:dyDescent="0.2">
      <c r="A52" s="439" t="s">
        <v>226</v>
      </c>
      <c r="B52" s="440"/>
      <c r="C52" s="441" t="s">
        <v>227</v>
      </c>
      <c r="D52" s="441"/>
      <c r="E52" s="441"/>
      <c r="F52" s="442"/>
      <c r="G52" s="69"/>
    </row>
    <row r="53" spans="1:7" s="66" customFormat="1" ht="14.1" customHeight="1" x14ac:dyDescent="0.2">
      <c r="A53" s="449" t="s">
        <v>180</v>
      </c>
      <c r="B53" s="449"/>
      <c r="C53" s="449"/>
      <c r="D53" s="449"/>
      <c r="E53" s="449"/>
      <c r="F53" s="449"/>
      <c r="G53" s="71">
        <f>SUM(G49:G52)</f>
        <v>0</v>
      </c>
    </row>
    <row r="54" spans="1:7" s="66" customFormat="1" ht="14.1" customHeight="1" x14ac:dyDescent="0.2">
      <c r="A54" s="451" t="s">
        <v>181</v>
      </c>
      <c r="B54" s="451"/>
      <c r="C54" s="451"/>
      <c r="D54" s="451"/>
      <c r="E54" s="451"/>
      <c r="F54" s="451"/>
      <c r="G54" s="72">
        <f>((G7-G47)+G53)</f>
        <v>0</v>
      </c>
    </row>
    <row r="55" spans="1:7" s="66" customFormat="1" ht="14.1" customHeight="1" x14ac:dyDescent="0.2">
      <c r="A55" s="448" t="s">
        <v>194</v>
      </c>
      <c r="B55" s="448"/>
      <c r="C55" s="448"/>
      <c r="D55" s="448"/>
      <c r="E55" s="448"/>
      <c r="F55" s="448"/>
      <c r="G55" s="73"/>
    </row>
    <row r="56" spans="1:7" s="66" customFormat="1" ht="14.1" customHeight="1" x14ac:dyDescent="0.2">
      <c r="A56" s="445" t="s">
        <v>182</v>
      </c>
      <c r="B56" s="445"/>
      <c r="C56" s="445"/>
      <c r="D56" s="445"/>
      <c r="E56" s="445"/>
      <c r="F56" s="445"/>
      <c r="G56" s="74">
        <f>G54*G55</f>
        <v>0</v>
      </c>
    </row>
    <row r="57" spans="1:7" s="66" customFormat="1" ht="14.1" customHeight="1" x14ac:dyDescent="0.2">
      <c r="A57" s="448" t="s">
        <v>183</v>
      </c>
      <c r="B57" s="448"/>
      <c r="C57" s="448"/>
      <c r="D57" s="448"/>
      <c r="E57" s="448"/>
      <c r="F57" s="448"/>
      <c r="G57" s="297" t="str">
        <f>'CC102 APPLICABLE BDLG FRACTION'!J44</f>
        <v xml:space="preserve"> </v>
      </c>
    </row>
    <row r="58" spans="1:7" s="66" customFormat="1" ht="14.1" customHeight="1" x14ac:dyDescent="0.2">
      <c r="A58" s="449" t="s">
        <v>184</v>
      </c>
      <c r="B58" s="449"/>
      <c r="C58" s="449"/>
      <c r="D58" s="449"/>
      <c r="E58" s="449"/>
      <c r="F58" s="449"/>
      <c r="G58" s="71" t="str">
        <f>IFERROR((G56*G57)," ")</f>
        <v xml:space="preserve"> </v>
      </c>
    </row>
    <row r="59" spans="1:7" s="66" customFormat="1" ht="14.1" customHeight="1" x14ac:dyDescent="0.2">
      <c r="A59" s="448" t="s">
        <v>185</v>
      </c>
      <c r="B59" s="448"/>
      <c r="C59" s="448"/>
      <c r="D59" s="448"/>
      <c r="E59" s="448"/>
      <c r="F59" s="448"/>
      <c r="G59" s="73"/>
    </row>
    <row r="60" spans="1:7" s="66" customFormat="1" ht="14.1" customHeight="1" x14ac:dyDescent="0.2">
      <c r="A60" s="445" t="s">
        <v>186</v>
      </c>
      <c r="B60" s="445"/>
      <c r="C60" s="445"/>
      <c r="D60" s="445"/>
      <c r="E60" s="445"/>
      <c r="F60" s="445"/>
      <c r="G60" s="74" t="str">
        <f>IFERROR((G58*G59)," ")</f>
        <v xml:space="preserve"> </v>
      </c>
    </row>
    <row r="61" spans="1:7" s="66" customFormat="1" ht="14.1" customHeight="1" x14ac:dyDescent="0.2">
      <c r="A61" s="452" t="s">
        <v>187</v>
      </c>
      <c r="B61" s="453"/>
      <c r="C61" s="453"/>
      <c r="D61" s="453"/>
      <c r="E61" s="453"/>
      <c r="F61" s="454"/>
      <c r="G61" s="75">
        <f>'CC103 ACQ ELIGIBLE BASIS'!G30</f>
        <v>0</v>
      </c>
    </row>
    <row r="62" spans="1:7" s="66" customFormat="1" ht="14.1" customHeight="1" x14ac:dyDescent="0.2">
      <c r="A62" s="445" t="s">
        <v>188</v>
      </c>
      <c r="B62" s="445"/>
      <c r="C62" s="445"/>
      <c r="D62" s="445"/>
      <c r="E62" s="445"/>
      <c r="F62" s="445"/>
      <c r="G62" s="74" t="str">
        <f>IFERROR((G60+G61)," ")</f>
        <v xml:space="preserve"> </v>
      </c>
    </row>
    <row r="63" spans="1:7" s="66" customFormat="1" ht="14.1" customHeight="1" x14ac:dyDescent="0.2">
      <c r="A63" s="443" t="s">
        <v>189</v>
      </c>
      <c r="B63" s="443"/>
      <c r="C63" s="443"/>
      <c r="D63" s="443"/>
      <c r="E63" s="443"/>
      <c r="F63" s="443"/>
      <c r="G63" s="77"/>
    </row>
    <row r="64" spans="1:7" s="66" customFormat="1" ht="14.1" customHeight="1" x14ac:dyDescent="0.2"/>
    <row r="65" s="66" customFormat="1" ht="14.1" customHeight="1" x14ac:dyDescent="0.2"/>
    <row r="66" s="66" customFormat="1" ht="14.1" customHeight="1" x14ac:dyDescent="0.2"/>
    <row r="67" s="66" customFormat="1" ht="14.1" customHeight="1" x14ac:dyDescent="0.2"/>
    <row r="68" s="66" customFormat="1" ht="14.1" customHeight="1" x14ac:dyDescent="0.2"/>
    <row r="69" s="66" customFormat="1" ht="14.1" customHeight="1" x14ac:dyDescent="0.2"/>
    <row r="70" s="66" customFormat="1" ht="14.1" customHeight="1" x14ac:dyDescent="0.2"/>
    <row r="71" s="66" customFormat="1" ht="14.1" customHeight="1" x14ac:dyDescent="0.2"/>
    <row r="72" s="66" customFormat="1" ht="14.1" customHeight="1" x14ac:dyDescent="0.2"/>
    <row r="73" s="66" customFormat="1" ht="14.1" customHeight="1" x14ac:dyDescent="0.2"/>
    <row r="74" s="66" customFormat="1" ht="14.1" customHeight="1" x14ac:dyDescent="0.2"/>
    <row r="75" s="66" customFormat="1" ht="14.1" customHeight="1" x14ac:dyDescent="0.2"/>
    <row r="76" s="66" customFormat="1" ht="14.1" customHeight="1" x14ac:dyDescent="0.2"/>
    <row r="77" s="66" customFormat="1" ht="14.1" customHeight="1" x14ac:dyDescent="0.2"/>
    <row r="78" s="66" customFormat="1" ht="14.1" customHeight="1" x14ac:dyDescent="0.2"/>
    <row r="79" s="66" customFormat="1" ht="14.1" customHeight="1" x14ac:dyDescent="0.2"/>
    <row r="80" s="66" customFormat="1" ht="14.1" customHeight="1" x14ac:dyDescent="0.2"/>
    <row r="81" s="66" customFormat="1" ht="14.1" customHeight="1" x14ac:dyDescent="0.2"/>
    <row r="82" s="66" customFormat="1" ht="14.1" customHeight="1" x14ac:dyDescent="0.2"/>
    <row r="83" s="66" customFormat="1" ht="14.1" customHeight="1" x14ac:dyDescent="0.2"/>
    <row r="84" s="66" customFormat="1" ht="14.1" customHeight="1" x14ac:dyDescent="0.2"/>
    <row r="85" s="66" customFormat="1" ht="14.1" customHeight="1" x14ac:dyDescent="0.2"/>
    <row r="86" s="66" customFormat="1" ht="14.1" customHeight="1" x14ac:dyDescent="0.2"/>
    <row r="87" s="66" customFormat="1" ht="14.1" customHeight="1" x14ac:dyDescent="0.2"/>
    <row r="88" s="66" customFormat="1" ht="14.1" customHeight="1" x14ac:dyDescent="0.2"/>
    <row r="89" s="66" customFormat="1" ht="14.1" customHeight="1" x14ac:dyDescent="0.2"/>
    <row r="90" s="66" customFormat="1" ht="14.1" customHeight="1" x14ac:dyDescent="0.2"/>
    <row r="91" s="66" customFormat="1" ht="14.1" customHeight="1" x14ac:dyDescent="0.2"/>
    <row r="92" s="66" customFormat="1" ht="14.1" customHeight="1" x14ac:dyDescent="0.2"/>
    <row r="93" s="66" customFormat="1" ht="14.1" customHeight="1" x14ac:dyDescent="0.2"/>
    <row r="94" s="66" customFormat="1" ht="14.1" customHeight="1" x14ac:dyDescent="0.2"/>
    <row r="95" s="66" customFormat="1" ht="14.1" customHeight="1" x14ac:dyDescent="0.2"/>
    <row r="96" s="66" customFormat="1" ht="14.1" customHeight="1" x14ac:dyDescent="0.2"/>
    <row r="97" s="66" customFormat="1" ht="14.1" customHeight="1" x14ac:dyDescent="0.2"/>
    <row r="98" s="66" customFormat="1" ht="14.1" customHeight="1" x14ac:dyDescent="0.2"/>
    <row r="99" s="66" customFormat="1" ht="14.1" customHeight="1" x14ac:dyDescent="0.2"/>
    <row r="100" s="66" customFormat="1" ht="14.1" customHeight="1" x14ac:dyDescent="0.2"/>
    <row r="101" s="66" customFormat="1" ht="14.1" customHeight="1" x14ac:dyDescent="0.2"/>
    <row r="102" s="66" customFormat="1" ht="14.1" customHeight="1" x14ac:dyDescent="0.2"/>
    <row r="103" s="66" customFormat="1" ht="14.1" customHeight="1" x14ac:dyDescent="0.2"/>
    <row r="104" s="66" customFormat="1" ht="14.1" customHeight="1" x14ac:dyDescent="0.2"/>
    <row r="105" s="66" customFormat="1" ht="14.1" customHeight="1" x14ac:dyDescent="0.2"/>
    <row r="106" s="66" customFormat="1" ht="14.1" customHeight="1" x14ac:dyDescent="0.2"/>
    <row r="107" s="66" customFormat="1" ht="14.1" customHeight="1" x14ac:dyDescent="0.2"/>
    <row r="108" s="66" customFormat="1" ht="14.1" customHeight="1" x14ac:dyDescent="0.2"/>
    <row r="109" s="66" customFormat="1" ht="14.1" customHeight="1" x14ac:dyDescent="0.2"/>
    <row r="110" s="66" customFormat="1" ht="14.1" customHeight="1" x14ac:dyDescent="0.2"/>
    <row r="111" s="66" customFormat="1" ht="14.1" customHeight="1" x14ac:dyDescent="0.2"/>
    <row r="112" s="66" customFormat="1" ht="14.1" customHeight="1" x14ac:dyDescent="0.2"/>
    <row r="113" s="66" customFormat="1" ht="14.1" customHeight="1" x14ac:dyDescent="0.2"/>
    <row r="114" s="66" customFormat="1" ht="14.1" customHeight="1" x14ac:dyDescent="0.2"/>
    <row r="115" s="66" customFormat="1" ht="14.1" customHeight="1" x14ac:dyDescent="0.2"/>
    <row r="116" s="66" customFormat="1" ht="16.350000000000001" customHeight="1" x14ac:dyDescent="0.2"/>
    <row r="117" s="66" customFormat="1" ht="16.350000000000001" customHeight="1" x14ac:dyDescent="0.2"/>
    <row r="118" s="66" customFormat="1" ht="16.350000000000001" customHeight="1" x14ac:dyDescent="0.2"/>
    <row r="119" s="66" customFormat="1" ht="16.350000000000001" customHeight="1" x14ac:dyDescent="0.2"/>
    <row r="120" s="66" customFormat="1" ht="16.350000000000001" customHeight="1" x14ac:dyDescent="0.2"/>
    <row r="121" s="66" customFormat="1" ht="16.350000000000001" customHeight="1" x14ac:dyDescent="0.2"/>
    <row r="122" s="66" customFormat="1" ht="16.350000000000001" customHeight="1" x14ac:dyDescent="0.2"/>
    <row r="123" s="66" customFormat="1"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sheetData>
  <sheetProtection algorithmName="SHA-512" hashValue="pinLWdG/BizcfnRqVKEjL7t4w1fXgpqC11yf7TEswJF9yCBacj/o3HCvlT03fhQTuOtM9uhmULOcr2HDqamiMA==" saltValue="FUBIVtfp0I6EfOGj7mhVcA==" spinCount="100000" sheet="1" objects="1" scenarios="1"/>
  <mergeCells count="71">
    <mergeCell ref="B42:D42"/>
    <mergeCell ref="A1:G1"/>
    <mergeCell ref="A2:G2"/>
    <mergeCell ref="A3:G3"/>
    <mergeCell ref="A20:F20"/>
    <mergeCell ref="A9:F9"/>
    <mergeCell ref="A10:F10"/>
    <mergeCell ref="A11:F11"/>
    <mergeCell ref="A12:F12"/>
    <mergeCell ref="A13:F13"/>
    <mergeCell ref="A14:F14"/>
    <mergeCell ref="A15:F15"/>
    <mergeCell ref="A16:F16"/>
    <mergeCell ref="A8:F8"/>
    <mergeCell ref="A4:G4"/>
    <mergeCell ref="A5:F5"/>
    <mergeCell ref="A19:F19"/>
    <mergeCell ref="B32:D32"/>
    <mergeCell ref="A28:F28"/>
    <mergeCell ref="A29:D29"/>
    <mergeCell ref="B33:D33"/>
    <mergeCell ref="B36:D36"/>
    <mergeCell ref="A31:F31"/>
    <mergeCell ref="B35:D35"/>
    <mergeCell ref="B34:D34"/>
    <mergeCell ref="A6:F6"/>
    <mergeCell ref="A7:F7"/>
    <mergeCell ref="A30:F30"/>
    <mergeCell ref="A18:F18"/>
    <mergeCell ref="A24:F24"/>
    <mergeCell ref="A17:F17"/>
    <mergeCell ref="A21:D21"/>
    <mergeCell ref="A22:D22"/>
    <mergeCell ref="A23:D23"/>
    <mergeCell ref="A25:F25"/>
    <mergeCell ref="A26:F26"/>
    <mergeCell ref="A27:F27"/>
    <mergeCell ref="A61:F61"/>
    <mergeCell ref="A58:F58"/>
    <mergeCell ref="A59:F59"/>
    <mergeCell ref="A60:F60"/>
    <mergeCell ref="C52:F52"/>
    <mergeCell ref="A52:B52"/>
    <mergeCell ref="A56:F56"/>
    <mergeCell ref="A46:B46"/>
    <mergeCell ref="A57:F57"/>
    <mergeCell ref="A47:F47"/>
    <mergeCell ref="A48:F48"/>
    <mergeCell ref="A53:F53"/>
    <mergeCell ref="A54:F54"/>
    <mergeCell ref="A55:F55"/>
    <mergeCell ref="A49:B49"/>
    <mergeCell ref="A50:B50"/>
    <mergeCell ref="A51:B51"/>
    <mergeCell ref="C49:F49"/>
    <mergeCell ref="C50:F50"/>
    <mergeCell ref="C51:F51"/>
    <mergeCell ref="A45:B45"/>
    <mergeCell ref="C45:F45"/>
    <mergeCell ref="A63:F63"/>
    <mergeCell ref="B39:D39"/>
    <mergeCell ref="B37:D37"/>
    <mergeCell ref="B38:D38"/>
    <mergeCell ref="A62:F62"/>
    <mergeCell ref="C46:F46"/>
    <mergeCell ref="A43:B43"/>
    <mergeCell ref="C43:F43"/>
    <mergeCell ref="B40:D40"/>
    <mergeCell ref="B41:D41"/>
    <mergeCell ref="A44:B44"/>
    <mergeCell ref="C44:F44"/>
  </mergeCells>
  <conditionalFormatting sqref="G62">
    <cfRule type="cellIs" dxfId="163" priority="1" operator="lessThan">
      <formula>$G$63</formula>
    </cfRule>
  </conditionalFormatting>
  <printOptions horizontalCentered="1"/>
  <pageMargins left="0.5" right="0.5" top="0.5" bottom="0.5" header="0.3" footer="0.3"/>
  <pageSetup scale="82" orientation="portrait" blackAndWhite="1"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04"/>
  <sheetViews>
    <sheetView showGridLines="0" view="pageBreakPreview" zoomScaleSheetLayoutView="100" workbookViewId="0">
      <selection activeCell="L29" sqref="L29"/>
    </sheetView>
  </sheetViews>
  <sheetFormatPr defaultColWidth="9.140625" defaultRowHeight="16.350000000000001" customHeight="1" x14ac:dyDescent="0.2"/>
  <cols>
    <col min="1" max="1" width="3.85546875" style="78" customWidth="1"/>
    <col min="2" max="2" width="3.140625" style="78" customWidth="1"/>
    <col min="3" max="3" width="6.28515625" style="78" customWidth="1"/>
    <col min="4" max="4" width="18.28515625" style="78" customWidth="1"/>
    <col min="5" max="5" width="18.42578125" style="78" customWidth="1"/>
    <col min="6" max="6" width="3.28515625" style="78" customWidth="1"/>
    <col min="7" max="7" width="35.7109375" style="78" customWidth="1"/>
    <col min="8" max="8" width="7.85546875" style="78" customWidth="1"/>
    <col min="9" max="16384" width="9.140625" style="78"/>
  </cols>
  <sheetData>
    <row r="1" spans="1:8" ht="12" customHeight="1" x14ac:dyDescent="0.2">
      <c r="A1" s="459" t="str">
        <f>'CC100 MORTGAGE ACTUAL COST'!A1</f>
        <v>Updated 12/2021</v>
      </c>
      <c r="B1" s="459"/>
      <c r="C1" s="459"/>
      <c r="D1" s="459"/>
      <c r="E1" s="459"/>
      <c r="F1" s="459"/>
      <c r="G1" s="459"/>
    </row>
    <row r="2" spans="1:8" ht="18" customHeight="1" x14ac:dyDescent="0.2">
      <c r="A2" s="460" t="s">
        <v>5</v>
      </c>
      <c r="B2" s="460"/>
      <c r="C2" s="460"/>
      <c r="D2" s="460"/>
      <c r="E2" s="460"/>
      <c r="F2" s="460"/>
      <c r="G2" s="460"/>
    </row>
    <row r="3" spans="1:8" ht="4.5" customHeight="1" x14ac:dyDescent="0.2">
      <c r="A3" s="460"/>
      <c r="B3" s="460"/>
      <c r="C3" s="460"/>
      <c r="D3" s="460"/>
      <c r="E3" s="460"/>
      <c r="F3" s="460"/>
      <c r="G3" s="460"/>
    </row>
    <row r="4" spans="1:8" s="65" customFormat="1" ht="27" customHeight="1" x14ac:dyDescent="0.2">
      <c r="A4" s="461" t="s">
        <v>325</v>
      </c>
      <c r="B4" s="462"/>
      <c r="C4" s="462"/>
      <c r="D4" s="462"/>
      <c r="E4" s="462"/>
      <c r="F4" s="462"/>
      <c r="G4" s="462"/>
      <c r="H4" s="64"/>
    </row>
    <row r="5" spans="1:8" s="66" customFormat="1" ht="18" customHeight="1" x14ac:dyDescent="0.2">
      <c r="A5" s="463" t="s">
        <v>193</v>
      </c>
      <c r="B5" s="464"/>
      <c r="C5" s="464"/>
      <c r="D5" s="464"/>
      <c r="E5" s="464"/>
      <c r="F5" s="465"/>
      <c r="G5" s="264" t="str">
        <f>'CC103 CONST ELIGIBLE BASIS'!G5</f>
        <v>TAX CREDIT ELIGIBLE BASIS CALCULATION</v>
      </c>
    </row>
    <row r="6" spans="1:8" s="66" customFormat="1" ht="18" customHeight="1" thickBot="1" x14ac:dyDescent="0.25">
      <c r="A6" s="455" t="str">
        <f>IF('CC100 MORTGAGE ACTUAL COST'!G8=0, " ", 'CC100 MORTGAGE ACTUAL COST'!G8)</f>
        <v xml:space="preserve"> </v>
      </c>
      <c r="B6" s="456"/>
      <c r="C6" s="456"/>
      <c r="D6" s="456"/>
      <c r="E6" s="456"/>
      <c r="F6" s="457"/>
      <c r="G6" s="181" t="s">
        <v>191</v>
      </c>
    </row>
    <row r="7" spans="1:8" s="67" customFormat="1" ht="14.1" customHeight="1" x14ac:dyDescent="0.2">
      <c r="A7" s="450" t="s">
        <v>276</v>
      </c>
      <c r="B7" s="450"/>
      <c r="C7" s="450"/>
      <c r="D7" s="450"/>
      <c r="E7" s="450"/>
      <c r="F7" s="450"/>
      <c r="G7" s="125">
        <f>'CC100 MORTGAGE ACTUAL COST'!I46+'CC100 MORTGAGE ACTUAL COST'!I47</f>
        <v>0</v>
      </c>
    </row>
    <row r="8" spans="1:8" s="66" customFormat="1" ht="14.1" customHeight="1" x14ac:dyDescent="0.2">
      <c r="A8" s="443" t="s">
        <v>162</v>
      </c>
      <c r="B8" s="443"/>
      <c r="C8" s="443"/>
      <c r="D8" s="443"/>
      <c r="E8" s="443"/>
      <c r="F8" s="443"/>
      <c r="G8" s="68"/>
    </row>
    <row r="9" spans="1:8" s="66" customFormat="1" ht="14.1" customHeight="1" x14ac:dyDescent="0.2">
      <c r="A9" s="448" t="s">
        <v>277</v>
      </c>
      <c r="B9" s="448"/>
      <c r="C9" s="448"/>
      <c r="D9" s="448"/>
      <c r="E9" s="448"/>
      <c r="F9" s="448"/>
      <c r="G9" s="69"/>
    </row>
    <row r="10" spans="1:8" s="66" customFormat="1" ht="14.1" customHeight="1" x14ac:dyDescent="0.2">
      <c r="A10" s="448" t="s">
        <v>278</v>
      </c>
      <c r="B10" s="448"/>
      <c r="C10" s="448"/>
      <c r="D10" s="448"/>
      <c r="E10" s="448"/>
      <c r="F10" s="448"/>
      <c r="G10" s="69"/>
    </row>
    <row r="11" spans="1:8" s="66" customFormat="1" ht="14.1" customHeight="1" x14ac:dyDescent="0.2">
      <c r="A11" s="448" t="s">
        <v>279</v>
      </c>
      <c r="B11" s="448"/>
      <c r="C11" s="448"/>
      <c r="D11" s="448"/>
      <c r="E11" s="448"/>
      <c r="F11" s="448"/>
      <c r="G11" s="69"/>
    </row>
    <row r="12" spans="1:8" s="66" customFormat="1" ht="14.1" customHeight="1" x14ac:dyDescent="0.2">
      <c r="A12" s="448" t="s">
        <v>280</v>
      </c>
      <c r="B12" s="448"/>
      <c r="C12" s="448"/>
      <c r="D12" s="448"/>
      <c r="E12" s="448"/>
      <c r="F12" s="448"/>
      <c r="G12" s="69"/>
    </row>
    <row r="13" spans="1:8" s="66" customFormat="1" ht="14.1" customHeight="1" x14ac:dyDescent="0.2">
      <c r="A13" s="448" t="s">
        <v>281</v>
      </c>
      <c r="B13" s="448"/>
      <c r="C13" s="448"/>
      <c r="D13" s="448"/>
      <c r="E13" s="448"/>
      <c r="F13" s="448"/>
      <c r="G13" s="69"/>
    </row>
    <row r="14" spans="1:8" s="66" customFormat="1" ht="14.1" customHeight="1" x14ac:dyDescent="0.2">
      <c r="A14" s="448" t="s">
        <v>282</v>
      </c>
      <c r="B14" s="448"/>
      <c r="C14" s="448"/>
      <c r="D14" s="448"/>
      <c r="E14" s="448"/>
      <c r="F14" s="448"/>
      <c r="G14" s="69"/>
    </row>
    <row r="15" spans="1:8" s="66" customFormat="1" ht="14.1" customHeight="1" x14ac:dyDescent="0.2">
      <c r="A15" s="439" t="s">
        <v>226</v>
      </c>
      <c r="B15" s="440"/>
      <c r="C15" s="441" t="s">
        <v>227</v>
      </c>
      <c r="D15" s="441"/>
      <c r="E15" s="441"/>
      <c r="F15" s="442"/>
      <c r="G15" s="69"/>
    </row>
    <row r="16" spans="1:8" s="66" customFormat="1" ht="14.1" customHeight="1" x14ac:dyDescent="0.2">
      <c r="A16" s="439" t="s">
        <v>226</v>
      </c>
      <c r="B16" s="440"/>
      <c r="C16" s="441" t="s">
        <v>227</v>
      </c>
      <c r="D16" s="441"/>
      <c r="E16" s="441"/>
      <c r="F16" s="442"/>
      <c r="G16" s="69"/>
    </row>
    <row r="17" spans="1:7" s="66" customFormat="1" ht="14.1" customHeight="1" x14ac:dyDescent="0.2">
      <c r="A17" s="439" t="s">
        <v>226</v>
      </c>
      <c r="B17" s="440"/>
      <c r="C17" s="441" t="s">
        <v>227</v>
      </c>
      <c r="D17" s="441"/>
      <c r="E17" s="441"/>
      <c r="F17" s="442"/>
      <c r="G17" s="69"/>
    </row>
    <row r="18" spans="1:7" s="66" customFormat="1" ht="14.1" customHeight="1" x14ac:dyDescent="0.2">
      <c r="A18" s="439" t="s">
        <v>226</v>
      </c>
      <c r="B18" s="440"/>
      <c r="C18" s="441" t="s">
        <v>227</v>
      </c>
      <c r="D18" s="441"/>
      <c r="E18" s="441"/>
      <c r="F18" s="442"/>
      <c r="G18" s="69"/>
    </row>
    <row r="19" spans="1:7" s="66" customFormat="1" ht="14.1" customHeight="1" x14ac:dyDescent="0.2">
      <c r="A19" s="449" t="s">
        <v>177</v>
      </c>
      <c r="B19" s="449"/>
      <c r="C19" s="449"/>
      <c r="D19" s="449"/>
      <c r="E19" s="449"/>
      <c r="F19" s="449"/>
      <c r="G19" s="71">
        <f>SUM(G9:G18)</f>
        <v>0</v>
      </c>
    </row>
    <row r="20" spans="1:7" s="66" customFormat="1" ht="14.1" customHeight="1" x14ac:dyDescent="0.2">
      <c r="A20" s="450" t="s">
        <v>179</v>
      </c>
      <c r="B20" s="450"/>
      <c r="C20" s="450"/>
      <c r="D20" s="450"/>
      <c r="E20" s="450"/>
      <c r="F20" s="450"/>
      <c r="G20" s="76"/>
    </row>
    <row r="21" spans="1:7" s="66" customFormat="1" ht="14.1" customHeight="1" x14ac:dyDescent="0.2">
      <c r="A21" s="439" t="s">
        <v>226</v>
      </c>
      <c r="B21" s="440"/>
      <c r="C21" s="441" t="s">
        <v>227</v>
      </c>
      <c r="D21" s="441"/>
      <c r="E21" s="441"/>
      <c r="F21" s="442"/>
      <c r="G21" s="69"/>
    </row>
    <row r="22" spans="1:7" s="66" customFormat="1" ht="14.1" customHeight="1" x14ac:dyDescent="0.2">
      <c r="A22" s="439" t="s">
        <v>226</v>
      </c>
      <c r="B22" s="440"/>
      <c r="C22" s="441" t="s">
        <v>227</v>
      </c>
      <c r="D22" s="441"/>
      <c r="E22" s="441"/>
      <c r="F22" s="442"/>
      <c r="G22" s="69"/>
    </row>
    <row r="23" spans="1:7" s="66" customFormat="1" ht="14.1" customHeight="1" x14ac:dyDescent="0.2">
      <c r="A23" s="439" t="s">
        <v>226</v>
      </c>
      <c r="B23" s="440"/>
      <c r="C23" s="441" t="s">
        <v>227</v>
      </c>
      <c r="D23" s="441"/>
      <c r="E23" s="441"/>
      <c r="F23" s="442"/>
      <c r="G23" s="69"/>
    </row>
    <row r="24" spans="1:7" s="66" customFormat="1" ht="14.1" customHeight="1" x14ac:dyDescent="0.2">
      <c r="A24" s="439" t="s">
        <v>226</v>
      </c>
      <c r="B24" s="440"/>
      <c r="C24" s="441" t="s">
        <v>227</v>
      </c>
      <c r="D24" s="441"/>
      <c r="E24" s="441"/>
      <c r="F24" s="442"/>
      <c r="G24" s="69"/>
    </row>
    <row r="25" spans="1:7" s="66" customFormat="1" ht="14.1" customHeight="1" x14ac:dyDescent="0.2">
      <c r="A25" s="449" t="s">
        <v>180</v>
      </c>
      <c r="B25" s="449"/>
      <c r="C25" s="449"/>
      <c r="D25" s="449"/>
      <c r="E25" s="449"/>
      <c r="F25" s="449"/>
      <c r="G25" s="71">
        <f>SUM(G21:G24)</f>
        <v>0</v>
      </c>
    </row>
    <row r="26" spans="1:7" s="66" customFormat="1" ht="14.1" customHeight="1" x14ac:dyDescent="0.2">
      <c r="A26" s="451" t="s">
        <v>181</v>
      </c>
      <c r="B26" s="451"/>
      <c r="C26" s="451"/>
      <c r="D26" s="451"/>
      <c r="E26" s="451"/>
      <c r="F26" s="451"/>
      <c r="G26" s="72">
        <f>(G7-G19)+G25</f>
        <v>0</v>
      </c>
    </row>
    <row r="27" spans="1:7" s="66" customFormat="1" ht="14.1" customHeight="1" x14ac:dyDescent="0.2">
      <c r="A27" s="448" t="s">
        <v>183</v>
      </c>
      <c r="B27" s="448"/>
      <c r="C27" s="448"/>
      <c r="D27" s="448"/>
      <c r="E27" s="448"/>
      <c r="F27" s="448"/>
      <c r="G27" s="297" t="str">
        <f>'CC102 APPLICABLE BDLG FRACTION'!J44</f>
        <v xml:space="preserve"> </v>
      </c>
    </row>
    <row r="28" spans="1:7" s="66" customFormat="1" ht="14.1" customHeight="1" x14ac:dyDescent="0.2">
      <c r="A28" s="449" t="s">
        <v>184</v>
      </c>
      <c r="B28" s="449"/>
      <c r="C28" s="449"/>
      <c r="D28" s="449"/>
      <c r="E28" s="449"/>
      <c r="F28" s="449"/>
      <c r="G28" s="71" t="str">
        <f>IFERROR((G26*G27)," ")</f>
        <v xml:space="preserve"> </v>
      </c>
    </row>
    <row r="29" spans="1:7" s="66" customFormat="1" ht="14.1" customHeight="1" x14ac:dyDescent="0.2">
      <c r="A29" s="448" t="s">
        <v>185</v>
      </c>
      <c r="B29" s="448"/>
      <c r="C29" s="448"/>
      <c r="D29" s="448"/>
      <c r="E29" s="448"/>
      <c r="F29" s="448"/>
      <c r="G29" s="73"/>
    </row>
    <row r="30" spans="1:7" s="66" customFormat="1" ht="14.1" customHeight="1" x14ac:dyDescent="0.2">
      <c r="A30" s="445" t="s">
        <v>283</v>
      </c>
      <c r="B30" s="445"/>
      <c r="C30" s="445"/>
      <c r="D30" s="445"/>
      <c r="E30" s="445"/>
      <c r="F30" s="445"/>
      <c r="G30" s="74">
        <f>ROUND(IF(G28=" ",0,(G28*G29)),0)</f>
        <v>0</v>
      </c>
    </row>
    <row r="31" spans="1:7" s="66" customFormat="1" ht="14.1" customHeight="1" x14ac:dyDescent="0.2"/>
    <row r="32" spans="1:7" s="66" customFormat="1" ht="14.1" customHeight="1" x14ac:dyDescent="0.2"/>
    <row r="33" s="66" customFormat="1" ht="14.1" customHeight="1" x14ac:dyDescent="0.2"/>
    <row r="34" s="66" customFormat="1" ht="14.1" customHeight="1" x14ac:dyDescent="0.2"/>
    <row r="35" s="66" customFormat="1" ht="14.1" customHeight="1" x14ac:dyDescent="0.2"/>
    <row r="36" s="66" customFormat="1" ht="14.1" customHeight="1" x14ac:dyDescent="0.2"/>
    <row r="37" s="66" customFormat="1" ht="14.1" customHeight="1" x14ac:dyDescent="0.2"/>
    <row r="38" s="66" customFormat="1" ht="14.1" customHeight="1" x14ac:dyDescent="0.2"/>
    <row r="39" s="66" customFormat="1" ht="14.1" customHeight="1" x14ac:dyDescent="0.2"/>
    <row r="40" s="66" customFormat="1" ht="14.1" customHeight="1" x14ac:dyDescent="0.2"/>
    <row r="41" s="66" customFormat="1" ht="14.1" customHeight="1" x14ac:dyDescent="0.2"/>
    <row r="42" s="66" customFormat="1" ht="14.1" customHeight="1" x14ac:dyDescent="0.2"/>
    <row r="43" s="66" customFormat="1" ht="14.1" customHeight="1" x14ac:dyDescent="0.2"/>
    <row r="44" s="66" customFormat="1" ht="14.1" customHeight="1" x14ac:dyDescent="0.2"/>
    <row r="45" s="66" customFormat="1" ht="14.1" customHeight="1" x14ac:dyDescent="0.2"/>
    <row r="46" s="66" customFormat="1" ht="14.1" customHeight="1" x14ac:dyDescent="0.2"/>
    <row r="47" s="66" customFormat="1" ht="14.1" customHeight="1" x14ac:dyDescent="0.2"/>
    <row r="48" s="66" customFormat="1" ht="14.1" customHeight="1" x14ac:dyDescent="0.2"/>
    <row r="49" s="66" customFormat="1" ht="14.1" customHeight="1" x14ac:dyDescent="0.2"/>
    <row r="50" s="66" customFormat="1" ht="14.1" customHeight="1" x14ac:dyDescent="0.2"/>
    <row r="51" s="66" customFormat="1" ht="14.1" customHeight="1" x14ac:dyDescent="0.2"/>
    <row r="52" s="66" customFormat="1" ht="14.1" customHeight="1" x14ac:dyDescent="0.2"/>
    <row r="53" s="66" customFormat="1" ht="14.1" customHeight="1" x14ac:dyDescent="0.2"/>
    <row r="54" s="66" customFormat="1" ht="14.1" customHeight="1" x14ac:dyDescent="0.2"/>
    <row r="55" s="66" customFormat="1" ht="14.1" customHeight="1" x14ac:dyDescent="0.2"/>
    <row r="56" s="66" customFormat="1" ht="14.1" customHeight="1" x14ac:dyDescent="0.2"/>
    <row r="57" s="66" customFormat="1" ht="14.1" customHeight="1" x14ac:dyDescent="0.2"/>
    <row r="58" s="66" customFormat="1" ht="14.1" customHeight="1" x14ac:dyDescent="0.2"/>
    <row r="59" s="66" customFormat="1" ht="14.1" customHeight="1" x14ac:dyDescent="0.2"/>
    <row r="60" s="66" customFormat="1" ht="14.1" customHeight="1" x14ac:dyDescent="0.2"/>
    <row r="61" s="66" customFormat="1" ht="14.1" customHeight="1" x14ac:dyDescent="0.2"/>
    <row r="62" s="66" customFormat="1" ht="14.1" customHeight="1" x14ac:dyDescent="0.2"/>
    <row r="63" s="66" customFormat="1" ht="14.1" customHeight="1" x14ac:dyDescent="0.2"/>
    <row r="64" s="66" customFormat="1" ht="14.1" customHeight="1" x14ac:dyDescent="0.2"/>
    <row r="65" s="66" customFormat="1" ht="14.1" customHeight="1" x14ac:dyDescent="0.2"/>
    <row r="66" s="66" customFormat="1" ht="14.1" customHeight="1" x14ac:dyDescent="0.2"/>
    <row r="67" s="66" customFormat="1" ht="14.1" customHeight="1" x14ac:dyDescent="0.2"/>
    <row r="68" s="66" customFormat="1" ht="14.1" customHeight="1" x14ac:dyDescent="0.2"/>
    <row r="69" s="66" customFormat="1" ht="14.1" customHeight="1" x14ac:dyDescent="0.2"/>
    <row r="70" s="66" customFormat="1" ht="14.1" customHeight="1" x14ac:dyDescent="0.2"/>
    <row r="71" s="66" customFormat="1" ht="14.1" customHeight="1" x14ac:dyDescent="0.2"/>
    <row r="72" s="66" customFormat="1" ht="14.1" customHeight="1" x14ac:dyDescent="0.2"/>
    <row r="73" s="66" customFormat="1" ht="14.1" customHeight="1" x14ac:dyDescent="0.2"/>
    <row r="74" s="66" customFormat="1" ht="14.1" customHeight="1" x14ac:dyDescent="0.2"/>
    <row r="75" s="66" customFormat="1" ht="14.1" customHeight="1" x14ac:dyDescent="0.2"/>
    <row r="76" s="66" customFormat="1" ht="14.1" customHeight="1" x14ac:dyDescent="0.2"/>
    <row r="77" s="66" customFormat="1" ht="14.1" customHeight="1" x14ac:dyDescent="0.2"/>
    <row r="78" s="66" customFormat="1" ht="14.1" customHeight="1" x14ac:dyDescent="0.2"/>
    <row r="79" s="66" customFormat="1" ht="14.1" customHeight="1" x14ac:dyDescent="0.2"/>
    <row r="80" s="66" customFormat="1" ht="14.1" customHeight="1" x14ac:dyDescent="0.2"/>
    <row r="81" s="66" customFormat="1" ht="14.1" customHeight="1" x14ac:dyDescent="0.2"/>
    <row r="82" s="66" customFormat="1" ht="14.1" customHeight="1" x14ac:dyDescent="0.2"/>
    <row r="83" s="66" customFormat="1" ht="16.350000000000001" customHeight="1" x14ac:dyDescent="0.2"/>
    <row r="84" s="66" customFormat="1" ht="16.350000000000001" customHeight="1" x14ac:dyDescent="0.2"/>
    <row r="85" s="66" customFormat="1" ht="16.350000000000001" customHeight="1" x14ac:dyDescent="0.2"/>
    <row r="86" s="66" customFormat="1" ht="16.350000000000001" customHeight="1" x14ac:dyDescent="0.2"/>
    <row r="87" s="66" customFormat="1" ht="16.350000000000001" customHeight="1" x14ac:dyDescent="0.2"/>
    <row r="88" s="66" customFormat="1" ht="16.350000000000001" customHeight="1" x14ac:dyDescent="0.2"/>
    <row r="89" s="66" customFormat="1" ht="16.350000000000001" customHeight="1" x14ac:dyDescent="0.2"/>
    <row r="90" s="66" customFormat="1"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sheetData>
  <sheetProtection algorithmName="SHA-512" hashValue="N5AMkGVM3sP/31DK1tLeIlV6qOuiaQUonJ1nRUA4RW2sWnzdgLBQ9LtC+PnI1BK8C/qJJ8Z9m68MRNzTjm1UdQ==" saltValue="bGEbPFMK0kL6Tkwamh7wjg==" spinCount="100000" sheet="1" objects="1" scenarios="1"/>
  <mergeCells count="38">
    <mergeCell ref="A29:F29"/>
    <mergeCell ref="A30:F30"/>
    <mergeCell ref="A25:F25"/>
    <mergeCell ref="A26:F26"/>
    <mergeCell ref="A27:F27"/>
    <mergeCell ref="A28:F28"/>
    <mergeCell ref="A22:B22"/>
    <mergeCell ref="C22:F22"/>
    <mergeCell ref="A23:B23"/>
    <mergeCell ref="C23:F23"/>
    <mergeCell ref="A24:B24"/>
    <mergeCell ref="C24:F24"/>
    <mergeCell ref="A18:B18"/>
    <mergeCell ref="C18:F18"/>
    <mergeCell ref="A19:F19"/>
    <mergeCell ref="A20:F20"/>
    <mergeCell ref="A21:B21"/>
    <mergeCell ref="C21:F21"/>
    <mergeCell ref="A15:B15"/>
    <mergeCell ref="C15:F15"/>
    <mergeCell ref="A16:B16"/>
    <mergeCell ref="C16:F16"/>
    <mergeCell ref="A17:B17"/>
    <mergeCell ref="C17:F17"/>
    <mergeCell ref="A13:F13"/>
    <mergeCell ref="A14:F14"/>
    <mergeCell ref="A11:F11"/>
    <mergeCell ref="A12:F12"/>
    <mergeCell ref="A6:F6"/>
    <mergeCell ref="A7:F7"/>
    <mergeCell ref="A8:F8"/>
    <mergeCell ref="A9:F9"/>
    <mergeCell ref="A10:F10"/>
    <mergeCell ref="A1:G1"/>
    <mergeCell ref="A2:G2"/>
    <mergeCell ref="A3:G3"/>
    <mergeCell ref="A4:G4"/>
    <mergeCell ref="A5:F5"/>
  </mergeCells>
  <printOptions horizontalCentered="1"/>
  <pageMargins left="0.5" right="0.5" top="0.5" bottom="0.5" header="0.3" footer="0.3"/>
  <pageSetup orientation="portrait" blackAndWhite="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2"/>
  <sheetViews>
    <sheetView showGridLines="0" view="pageBreakPreview" zoomScaleNormal="100" zoomScaleSheetLayoutView="100" workbookViewId="0">
      <selection activeCell="C12" sqref="C12:H12"/>
    </sheetView>
  </sheetViews>
  <sheetFormatPr defaultColWidth="9.140625" defaultRowHeight="18" customHeight="1" x14ac:dyDescent="0.2"/>
  <cols>
    <col min="1" max="1" width="5.42578125" style="14" customWidth="1"/>
    <col min="2" max="2" width="3.42578125" style="106" customWidth="1"/>
    <col min="3" max="3" width="6.28515625" style="106" customWidth="1"/>
    <col min="4" max="4" width="9.140625" style="106" customWidth="1"/>
    <col min="5" max="7" width="11.85546875" style="106" customWidth="1"/>
    <col min="8" max="8" width="5.140625" style="106" customWidth="1"/>
    <col min="9" max="9" width="9.85546875" style="106" bestFit="1" customWidth="1"/>
    <col min="10" max="16384" width="9.140625" style="106"/>
  </cols>
  <sheetData>
    <row r="1" spans="1:10" s="138" customFormat="1" ht="12" customHeight="1" x14ac:dyDescent="0.2">
      <c r="A1" s="392" t="str">
        <f>'CC100 MORTGAGE ACTUAL COST'!A1</f>
        <v>Updated 12/2021</v>
      </c>
      <c r="B1" s="392"/>
      <c r="C1" s="392"/>
      <c r="D1" s="392"/>
      <c r="E1" s="392"/>
      <c r="F1" s="392"/>
      <c r="G1" s="392"/>
      <c r="H1" s="392"/>
      <c r="I1" s="392"/>
      <c r="J1" s="392"/>
    </row>
    <row r="2" spans="1:10" ht="18" customHeight="1" x14ac:dyDescent="0.2">
      <c r="A2" s="375" t="s">
        <v>5</v>
      </c>
      <c r="B2" s="375"/>
      <c r="C2" s="375"/>
      <c r="D2" s="375"/>
      <c r="E2" s="375"/>
      <c r="F2" s="375"/>
      <c r="G2" s="375"/>
      <c r="H2" s="375"/>
      <c r="I2" s="375"/>
      <c r="J2" s="375"/>
    </row>
    <row r="3" spans="1:10" ht="4.5" customHeight="1" x14ac:dyDescent="0.2">
      <c r="A3" s="105"/>
      <c r="B3" s="105"/>
      <c r="C3" s="105"/>
      <c r="D3" s="105"/>
      <c r="E3" s="105"/>
      <c r="F3" s="105"/>
      <c r="G3" s="105"/>
      <c r="H3" s="105"/>
      <c r="I3" s="105"/>
      <c r="J3" s="105"/>
    </row>
    <row r="4" spans="1:10" s="20" customFormat="1" ht="18" customHeight="1" x14ac:dyDescent="0.2">
      <c r="A4" s="479" t="s">
        <v>232</v>
      </c>
      <c r="B4" s="479"/>
      <c r="C4" s="479"/>
      <c r="D4" s="479"/>
      <c r="E4" s="479"/>
      <c r="F4" s="479"/>
      <c r="G4" s="479"/>
      <c r="H4" s="479"/>
      <c r="I4" s="479"/>
      <c r="J4" s="479"/>
    </row>
    <row r="5" spans="1:10" ht="18" customHeight="1" x14ac:dyDescent="0.2">
      <c r="A5" s="119"/>
      <c r="B5" s="120"/>
      <c r="C5" s="120"/>
      <c r="D5" s="120"/>
      <c r="E5" s="120"/>
      <c r="F5" s="120"/>
      <c r="G5" s="120"/>
      <c r="H5" s="120"/>
      <c r="I5" s="120"/>
      <c r="J5" s="120"/>
    </row>
    <row r="6" spans="1:10" ht="18" customHeight="1" x14ac:dyDescent="0.2">
      <c r="A6" s="473" t="s">
        <v>235</v>
      </c>
      <c r="B6" s="473"/>
      <c r="C6" s="473"/>
      <c r="D6" s="473"/>
      <c r="E6" s="430" t="str">
        <f>IF('CC100 MORTGAGE ACTUAL COST'!G8=0, " ", 'CC100 MORTGAGE ACTUAL COST'!G8)</f>
        <v xml:space="preserve"> </v>
      </c>
      <c r="F6" s="430"/>
      <c r="G6" s="430"/>
      <c r="H6" s="430"/>
      <c r="I6" s="430"/>
      <c r="J6" s="430"/>
    </row>
    <row r="7" spans="1:10" ht="7.5" customHeight="1" x14ac:dyDescent="0.2">
      <c r="A7" s="119"/>
      <c r="B7" s="120"/>
      <c r="C7" s="120"/>
      <c r="D7" s="120"/>
      <c r="E7" s="120"/>
      <c r="F7" s="120"/>
      <c r="G7" s="120"/>
      <c r="H7" s="120"/>
      <c r="I7" s="120"/>
      <c r="J7" s="120"/>
    </row>
    <row r="8" spans="1:10" ht="18" customHeight="1" x14ac:dyDescent="0.2">
      <c r="A8" s="121" t="s">
        <v>133</v>
      </c>
      <c r="B8" s="473" t="s">
        <v>219</v>
      </c>
      <c r="C8" s="473"/>
      <c r="D8" s="473"/>
      <c r="E8" s="473"/>
      <c r="F8" s="473"/>
      <c r="G8" s="473"/>
      <c r="H8" s="473"/>
      <c r="I8" s="120"/>
      <c r="J8" s="120"/>
    </row>
    <row r="9" spans="1:10" ht="18" customHeight="1" x14ac:dyDescent="0.2">
      <c r="A9" s="121"/>
      <c r="B9" s="120"/>
      <c r="C9" s="468" t="s">
        <v>217</v>
      </c>
      <c r="D9" s="468"/>
      <c r="E9" s="468"/>
      <c r="F9" s="468"/>
      <c r="G9" s="468"/>
      <c r="H9" s="468"/>
      <c r="I9" s="480"/>
      <c r="J9" s="480"/>
    </row>
    <row r="10" spans="1:10" ht="18" customHeight="1" x14ac:dyDescent="0.2">
      <c r="A10" s="121"/>
      <c r="B10" s="120"/>
      <c r="C10" s="468" t="s">
        <v>218</v>
      </c>
      <c r="D10" s="468"/>
      <c r="E10" s="468"/>
      <c r="F10" s="468"/>
      <c r="G10" s="468"/>
      <c r="H10" s="468"/>
      <c r="I10" s="482"/>
      <c r="J10" s="482"/>
    </row>
    <row r="11" spans="1:10" ht="18" customHeight="1" x14ac:dyDescent="0.2">
      <c r="A11" s="121"/>
      <c r="B11" s="120"/>
      <c r="C11" s="468" t="s">
        <v>228</v>
      </c>
      <c r="D11" s="468"/>
      <c r="E11" s="468"/>
      <c r="F11" s="468"/>
      <c r="G11" s="468"/>
      <c r="H11" s="468"/>
      <c r="I11" s="481"/>
      <c r="J11" s="481"/>
    </row>
    <row r="12" spans="1:10" s="126" customFormat="1" ht="18" customHeight="1" x14ac:dyDescent="0.2">
      <c r="A12" s="121"/>
      <c r="B12" s="120"/>
      <c r="C12" s="468" t="s">
        <v>234</v>
      </c>
      <c r="D12" s="468"/>
      <c r="E12" s="468"/>
      <c r="F12" s="468"/>
      <c r="G12" s="468"/>
      <c r="H12" s="468"/>
      <c r="I12" s="466">
        <f>I9*I10*10*I11</f>
        <v>0</v>
      </c>
      <c r="J12" s="466"/>
    </row>
    <row r="13" spans="1:10" s="138" customFormat="1" ht="7.5" customHeight="1" x14ac:dyDescent="0.2">
      <c r="A13" s="121"/>
      <c r="B13" s="120"/>
      <c r="C13" s="131"/>
      <c r="D13" s="131"/>
      <c r="E13" s="131"/>
      <c r="F13" s="131"/>
      <c r="G13" s="131"/>
      <c r="H13" s="131"/>
      <c r="I13" s="133"/>
      <c r="J13" s="133"/>
    </row>
    <row r="14" spans="1:10" ht="18" customHeight="1" x14ac:dyDescent="0.2">
      <c r="A14" s="121" t="s">
        <v>134</v>
      </c>
      <c r="B14" s="122" t="s">
        <v>233</v>
      </c>
      <c r="C14" s="122"/>
      <c r="D14" s="122"/>
      <c r="E14" s="122"/>
      <c r="F14" s="120"/>
      <c r="G14" s="120"/>
      <c r="H14" s="120"/>
      <c r="I14" s="120"/>
      <c r="J14" s="120"/>
    </row>
    <row r="15" spans="1:10" ht="18" customHeight="1" x14ac:dyDescent="0.2">
      <c r="A15" s="119"/>
      <c r="B15" s="120"/>
      <c r="C15" s="468" t="s">
        <v>220</v>
      </c>
      <c r="D15" s="468"/>
      <c r="E15" s="468"/>
      <c r="F15" s="468"/>
      <c r="G15" s="468"/>
      <c r="H15" s="468"/>
      <c r="I15" s="466">
        <f>'CC100 MORTGAGE ACTUAL COST'!I62</f>
        <v>0</v>
      </c>
      <c r="J15" s="466"/>
    </row>
    <row r="16" spans="1:10" ht="18" customHeight="1" x14ac:dyDescent="0.2">
      <c r="A16" s="119"/>
      <c r="B16" s="120"/>
      <c r="C16" s="468" t="s">
        <v>221</v>
      </c>
      <c r="D16" s="468"/>
      <c r="E16" s="468"/>
      <c r="F16" s="468"/>
      <c r="G16" s="468"/>
      <c r="H16" s="468"/>
      <c r="I16" s="469">
        <f>'CC100 MORTGAGE ACTUAL COST'!I63</f>
        <v>0</v>
      </c>
      <c r="J16" s="469"/>
    </row>
    <row r="17" spans="1:11" ht="18" customHeight="1" x14ac:dyDescent="0.2">
      <c r="A17" s="119"/>
      <c r="B17" s="120"/>
      <c r="C17" s="468" t="s">
        <v>230</v>
      </c>
      <c r="D17" s="468"/>
      <c r="E17" s="468"/>
      <c r="F17" s="468"/>
      <c r="G17" s="468"/>
      <c r="H17" s="468"/>
      <c r="I17" s="469">
        <f>'CC100 MORTGAGE ACTUAL COST'!I68+'CC100 MORTGAGE ACTUAL COST'!I69</f>
        <v>0</v>
      </c>
      <c r="J17" s="469"/>
    </row>
    <row r="18" spans="1:11" ht="18" customHeight="1" x14ac:dyDescent="0.2">
      <c r="A18" s="119"/>
      <c r="B18" s="120"/>
      <c r="C18" s="468" t="s">
        <v>222</v>
      </c>
      <c r="D18" s="468"/>
      <c r="E18" s="468"/>
      <c r="F18" s="468"/>
      <c r="G18" s="468"/>
      <c r="H18" s="468"/>
      <c r="I18" s="469">
        <f>'CC100 MORTGAGE ACTUAL COST'!I64</f>
        <v>0</v>
      </c>
      <c r="J18" s="469"/>
    </row>
    <row r="19" spans="1:11" s="138" customFormat="1" ht="18" customHeight="1" x14ac:dyDescent="0.2">
      <c r="A19" s="119"/>
      <c r="B19" s="256"/>
      <c r="C19" s="468" t="s">
        <v>264</v>
      </c>
      <c r="D19" s="468"/>
      <c r="E19" s="468"/>
      <c r="F19" s="468"/>
      <c r="G19" s="468"/>
      <c r="H19" s="468"/>
      <c r="I19" s="469">
        <f>'CC100 MORTGAGE ACTUAL COST'!I65</f>
        <v>0</v>
      </c>
      <c r="J19" s="469"/>
    </row>
    <row r="20" spans="1:11" s="138" customFormat="1" ht="18" customHeight="1" x14ac:dyDescent="0.2">
      <c r="A20" s="119"/>
      <c r="B20" s="256"/>
      <c r="C20" s="468" t="s">
        <v>265</v>
      </c>
      <c r="D20" s="468"/>
      <c r="E20" s="468"/>
      <c r="F20" s="468"/>
      <c r="G20" s="468"/>
      <c r="H20" s="468"/>
      <c r="I20" s="469">
        <f>'CC100 MORTGAGE ACTUAL COST'!I66</f>
        <v>0</v>
      </c>
      <c r="J20" s="469"/>
    </row>
    <row r="21" spans="1:11" ht="18" customHeight="1" x14ac:dyDescent="0.2">
      <c r="A21" s="119"/>
      <c r="B21" s="120"/>
      <c r="C21" s="120" t="s">
        <v>216</v>
      </c>
      <c r="D21" s="474" t="s">
        <v>9</v>
      </c>
      <c r="E21" s="474"/>
      <c r="F21" s="474"/>
      <c r="G21" s="474"/>
      <c r="H21" s="120"/>
      <c r="I21" s="475"/>
      <c r="J21" s="475"/>
    </row>
    <row r="22" spans="1:11" ht="18" customHeight="1" x14ac:dyDescent="0.2">
      <c r="A22" s="119"/>
      <c r="B22" s="120"/>
      <c r="C22" s="120" t="s">
        <v>216</v>
      </c>
      <c r="D22" s="474" t="s">
        <v>9</v>
      </c>
      <c r="E22" s="474"/>
      <c r="F22" s="474"/>
      <c r="G22" s="474"/>
      <c r="H22" s="120"/>
      <c r="I22" s="475"/>
      <c r="J22" s="475"/>
    </row>
    <row r="23" spans="1:11" ht="18" customHeight="1" x14ac:dyDescent="0.2">
      <c r="A23" s="119"/>
      <c r="B23" s="120"/>
      <c r="C23" s="468" t="s">
        <v>224</v>
      </c>
      <c r="D23" s="468"/>
      <c r="E23" s="468"/>
      <c r="F23" s="468"/>
      <c r="G23" s="468"/>
      <c r="H23" s="468"/>
      <c r="I23" s="470">
        <f>SUM(I15:J22)</f>
        <v>0</v>
      </c>
      <c r="J23" s="470"/>
    </row>
    <row r="24" spans="1:11" s="138" customFormat="1" ht="7.5" customHeight="1" x14ac:dyDescent="0.2">
      <c r="A24" s="119"/>
      <c r="B24" s="120"/>
      <c r="C24" s="131"/>
      <c r="D24" s="131"/>
      <c r="E24" s="131"/>
      <c r="F24" s="131"/>
      <c r="G24" s="131"/>
      <c r="H24" s="131"/>
      <c r="I24" s="149"/>
      <c r="J24" s="149"/>
    </row>
    <row r="25" spans="1:11" ht="18" customHeight="1" x14ac:dyDescent="0.2">
      <c r="A25" s="121" t="s">
        <v>135</v>
      </c>
      <c r="B25" s="473" t="s">
        <v>223</v>
      </c>
      <c r="C25" s="473"/>
      <c r="D25" s="473"/>
      <c r="E25" s="473"/>
      <c r="F25" s="473"/>
      <c r="G25" s="473"/>
      <c r="H25" s="473"/>
      <c r="I25" s="466">
        <f>I12-I23</f>
        <v>0</v>
      </c>
      <c r="J25" s="466"/>
    </row>
    <row r="26" spans="1:11" s="138" customFormat="1" ht="7.5" customHeight="1" x14ac:dyDescent="0.2">
      <c r="A26" s="121"/>
      <c r="B26" s="134"/>
      <c r="C26" s="134"/>
      <c r="D26" s="134"/>
      <c r="E26" s="134"/>
      <c r="F26" s="134"/>
      <c r="G26" s="134"/>
      <c r="H26" s="134"/>
      <c r="I26" s="133"/>
      <c r="J26" s="133"/>
    </row>
    <row r="27" spans="1:11" ht="18" customHeight="1" x14ac:dyDescent="0.2">
      <c r="A27" s="121" t="s">
        <v>136</v>
      </c>
      <c r="B27" s="473" t="s">
        <v>225</v>
      </c>
      <c r="C27" s="473"/>
      <c r="D27" s="473"/>
      <c r="E27" s="473"/>
      <c r="F27" s="473"/>
      <c r="G27" s="473"/>
      <c r="H27" s="473"/>
      <c r="I27" s="467" t="str">
        <f>IF(I25=0, " ", I25/10/I9)</f>
        <v xml:space="preserve"> </v>
      </c>
      <c r="J27" s="467"/>
    </row>
    <row r="28" spans="1:11" ht="7.5" customHeight="1" x14ac:dyDescent="0.2">
      <c r="A28" s="123"/>
      <c r="B28" s="124"/>
      <c r="C28" s="124"/>
      <c r="D28" s="124"/>
      <c r="E28" s="471"/>
      <c r="F28" s="471"/>
      <c r="G28" s="471"/>
      <c r="H28" s="124"/>
      <c r="I28" s="472"/>
      <c r="J28" s="472"/>
      <c r="K28" s="108"/>
    </row>
    <row r="29" spans="1:11" ht="18" customHeight="1" x14ac:dyDescent="0.2">
      <c r="A29" s="107"/>
      <c r="B29" s="108"/>
      <c r="C29" s="108"/>
      <c r="D29" s="108"/>
      <c r="E29" s="108"/>
      <c r="F29" s="108"/>
      <c r="G29" s="108"/>
      <c r="H29" s="108"/>
      <c r="I29" s="477"/>
      <c r="J29" s="477"/>
      <c r="K29" s="108"/>
    </row>
    <row r="30" spans="1:11" ht="18" customHeight="1" x14ac:dyDescent="0.2">
      <c r="A30" s="107"/>
      <c r="B30" s="108"/>
      <c r="C30" s="108"/>
      <c r="D30" s="108"/>
      <c r="E30" s="108"/>
      <c r="F30" s="108"/>
      <c r="G30" s="108"/>
      <c r="H30" s="108"/>
      <c r="I30" s="477"/>
      <c r="J30" s="477"/>
      <c r="K30" s="108"/>
    </row>
    <row r="31" spans="1:11" ht="18" customHeight="1" x14ac:dyDescent="0.2">
      <c r="A31" s="107"/>
      <c r="B31" s="108"/>
      <c r="C31" s="478"/>
      <c r="D31" s="478"/>
      <c r="E31" s="478"/>
      <c r="F31" s="478"/>
      <c r="G31" s="478"/>
      <c r="H31" s="108"/>
      <c r="I31" s="477"/>
      <c r="J31" s="477"/>
      <c r="K31" s="108"/>
    </row>
    <row r="32" spans="1:11" ht="18" customHeight="1" x14ac:dyDescent="0.2">
      <c r="A32" s="107"/>
      <c r="B32" s="108"/>
      <c r="C32" s="478"/>
      <c r="D32" s="478"/>
      <c r="E32" s="478"/>
      <c r="F32" s="478"/>
      <c r="G32" s="478"/>
      <c r="H32" s="108"/>
      <c r="I32" s="477"/>
      <c r="J32" s="477"/>
      <c r="K32" s="108"/>
    </row>
    <row r="33" spans="1:11" ht="18" customHeight="1" x14ac:dyDescent="0.2">
      <c r="A33" s="107"/>
      <c r="B33" s="108"/>
      <c r="C33" s="478"/>
      <c r="D33" s="478"/>
      <c r="E33" s="478"/>
      <c r="F33" s="478"/>
      <c r="G33" s="478"/>
      <c r="H33" s="108"/>
      <c r="I33" s="477"/>
      <c r="J33" s="477"/>
      <c r="K33" s="108"/>
    </row>
    <row r="34" spans="1:11" ht="18" customHeight="1" x14ac:dyDescent="0.2">
      <c r="A34" s="107"/>
      <c r="B34" s="108"/>
      <c r="C34" s="108"/>
      <c r="D34" s="108"/>
      <c r="E34" s="108"/>
      <c r="F34" s="108"/>
      <c r="G34" s="108"/>
      <c r="H34" s="108"/>
      <c r="I34" s="108"/>
      <c r="J34" s="108"/>
      <c r="K34" s="108"/>
    </row>
    <row r="35" spans="1:11" ht="18" customHeight="1" x14ac:dyDescent="0.2">
      <c r="A35" s="107"/>
      <c r="B35" s="109"/>
      <c r="C35" s="108"/>
      <c r="D35" s="108"/>
      <c r="E35" s="108"/>
      <c r="F35" s="108"/>
      <c r="G35" s="108"/>
      <c r="H35" s="108"/>
      <c r="I35" s="476"/>
      <c r="J35" s="476"/>
      <c r="K35" s="108"/>
    </row>
    <row r="36" spans="1:11" ht="18" customHeight="1" x14ac:dyDescent="0.2">
      <c r="A36" s="107"/>
      <c r="B36" s="108"/>
      <c r="C36" s="108"/>
      <c r="D36" s="108"/>
      <c r="E36" s="108"/>
      <c r="F36" s="108"/>
      <c r="G36" s="108"/>
      <c r="H36" s="108"/>
      <c r="I36" s="108"/>
      <c r="J36" s="108"/>
      <c r="K36" s="108"/>
    </row>
    <row r="37" spans="1:11" ht="18" customHeight="1" x14ac:dyDescent="0.2">
      <c r="A37" s="110"/>
      <c r="B37" s="109"/>
      <c r="C37" s="109"/>
      <c r="D37" s="109"/>
      <c r="E37" s="109"/>
      <c r="F37" s="108"/>
      <c r="G37" s="108"/>
      <c r="H37" s="108"/>
      <c r="I37" s="476"/>
      <c r="J37" s="476"/>
      <c r="K37" s="108"/>
    </row>
    <row r="38" spans="1:11" ht="18" customHeight="1" x14ac:dyDescent="0.2">
      <c r="A38" s="107"/>
      <c r="B38" s="108"/>
      <c r="C38" s="108"/>
      <c r="D38" s="108"/>
      <c r="E38" s="108"/>
      <c r="F38" s="108"/>
      <c r="G38" s="108"/>
      <c r="H38" s="108"/>
      <c r="I38" s="108"/>
      <c r="J38" s="108"/>
      <c r="K38" s="108"/>
    </row>
    <row r="39" spans="1:11" ht="18" customHeight="1" x14ac:dyDescent="0.2">
      <c r="A39" s="110"/>
      <c r="B39" s="109"/>
      <c r="C39" s="108"/>
      <c r="D39" s="108"/>
      <c r="E39" s="108"/>
      <c r="F39" s="108"/>
      <c r="G39" s="108"/>
      <c r="H39" s="108"/>
      <c r="I39" s="476"/>
      <c r="J39" s="476"/>
      <c r="K39" s="108"/>
    </row>
    <row r="40" spans="1:11" ht="18" customHeight="1" x14ac:dyDescent="0.2">
      <c r="A40" s="107"/>
      <c r="B40" s="108"/>
      <c r="C40" s="108"/>
      <c r="D40" s="108"/>
      <c r="E40" s="108"/>
      <c r="F40" s="108"/>
      <c r="G40" s="108"/>
      <c r="H40" s="108"/>
      <c r="I40" s="108"/>
      <c r="J40" s="108"/>
      <c r="K40" s="108"/>
    </row>
    <row r="41" spans="1:11" ht="18" customHeight="1" x14ac:dyDescent="0.2">
      <c r="A41" s="110"/>
      <c r="B41" s="108"/>
      <c r="C41" s="108"/>
      <c r="D41" s="108"/>
      <c r="E41" s="108"/>
      <c r="F41" s="108"/>
      <c r="G41" s="108"/>
      <c r="H41" s="108"/>
      <c r="I41" s="476"/>
      <c r="J41" s="476"/>
      <c r="K41" s="108"/>
    </row>
    <row r="42" spans="1:11" ht="18" customHeight="1" x14ac:dyDescent="0.2">
      <c r="A42" s="107"/>
      <c r="B42" s="108"/>
      <c r="C42" s="108"/>
      <c r="D42" s="108"/>
      <c r="E42" s="108"/>
      <c r="F42" s="108"/>
      <c r="G42" s="108"/>
      <c r="H42" s="108"/>
      <c r="I42" s="108"/>
      <c r="J42" s="108"/>
      <c r="K42" s="108"/>
    </row>
  </sheetData>
  <sheetProtection password="DF47" sheet="1" objects="1" scenarios="1"/>
  <mergeCells count="50">
    <mergeCell ref="A1:J1"/>
    <mergeCell ref="C17:H17"/>
    <mergeCell ref="C15:H15"/>
    <mergeCell ref="C16:H16"/>
    <mergeCell ref="C18:H18"/>
    <mergeCell ref="A4:J4"/>
    <mergeCell ref="I9:J9"/>
    <mergeCell ref="I15:J15"/>
    <mergeCell ref="I16:J16"/>
    <mergeCell ref="I11:J11"/>
    <mergeCell ref="I10:J10"/>
    <mergeCell ref="I12:J12"/>
    <mergeCell ref="A6:D6"/>
    <mergeCell ref="E6:J6"/>
    <mergeCell ref="I41:J41"/>
    <mergeCell ref="I29:J29"/>
    <mergeCell ref="I30:J30"/>
    <mergeCell ref="C31:G31"/>
    <mergeCell ref="I31:J31"/>
    <mergeCell ref="C32:G32"/>
    <mergeCell ref="I32:J32"/>
    <mergeCell ref="C33:G33"/>
    <mergeCell ref="I33:J33"/>
    <mergeCell ref="I35:J35"/>
    <mergeCell ref="I37:J37"/>
    <mergeCell ref="I39:J39"/>
    <mergeCell ref="E28:G28"/>
    <mergeCell ref="I28:J28"/>
    <mergeCell ref="A2:J2"/>
    <mergeCell ref="B25:H25"/>
    <mergeCell ref="B27:H27"/>
    <mergeCell ref="C11:H11"/>
    <mergeCell ref="D21:G21"/>
    <mergeCell ref="D22:G22"/>
    <mergeCell ref="I21:J21"/>
    <mergeCell ref="I22:J22"/>
    <mergeCell ref="B8:H8"/>
    <mergeCell ref="C9:H9"/>
    <mergeCell ref="C10:H10"/>
    <mergeCell ref="C12:H12"/>
    <mergeCell ref="I17:J17"/>
    <mergeCell ref="I18:J18"/>
    <mergeCell ref="I25:J25"/>
    <mergeCell ref="I27:J27"/>
    <mergeCell ref="C19:H19"/>
    <mergeCell ref="C20:H20"/>
    <mergeCell ref="I19:J19"/>
    <mergeCell ref="I20:J20"/>
    <mergeCell ref="I23:J23"/>
    <mergeCell ref="C23:H23"/>
  </mergeCells>
  <pageMargins left="0.7" right="0.7" top="0.75" bottom="0.75" header="0.3" footer="0.3"/>
  <pageSetup orientation="portrait" blackAndWhite="1"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7"/>
  <sheetViews>
    <sheetView showGridLines="0" view="pageBreakPreview" zoomScaleNormal="100" zoomScaleSheetLayoutView="100" workbookViewId="0">
      <selection activeCell="D62" sqref="D62"/>
    </sheetView>
  </sheetViews>
  <sheetFormatPr defaultColWidth="8.85546875" defaultRowHeight="12.75" x14ac:dyDescent="0.2"/>
  <cols>
    <col min="1" max="7" width="12.7109375" style="11" customWidth="1"/>
    <col min="8" max="8" width="12.28515625" style="11" customWidth="1"/>
    <col min="9" max="16384" width="8.85546875" style="11"/>
  </cols>
  <sheetData>
    <row r="1" spans="1:8" ht="12" customHeight="1" x14ac:dyDescent="0.2">
      <c r="A1" s="494" t="str">
        <f>'CC100 MORTGAGE ACTUAL COST'!A1</f>
        <v>Updated 12/2021</v>
      </c>
      <c r="B1" s="494"/>
      <c r="C1" s="494"/>
      <c r="D1" s="494"/>
      <c r="E1" s="494"/>
      <c r="F1" s="494"/>
      <c r="G1" s="494"/>
    </row>
    <row r="2" spans="1:8" ht="18" customHeight="1" x14ac:dyDescent="0.2">
      <c r="A2" s="495" t="s">
        <v>5</v>
      </c>
      <c r="B2" s="495"/>
      <c r="C2" s="495"/>
      <c r="D2" s="495"/>
      <c r="E2" s="495"/>
      <c r="F2" s="495"/>
      <c r="G2" s="495"/>
    </row>
    <row r="3" spans="1:8" ht="4.5" customHeight="1" x14ac:dyDescent="0.2"/>
    <row r="4" spans="1:8" s="19" customFormat="1" ht="18" customHeight="1" x14ac:dyDescent="0.25">
      <c r="A4" s="496" t="s">
        <v>110</v>
      </c>
      <c r="B4" s="496"/>
      <c r="C4" s="496"/>
      <c r="D4" s="496"/>
      <c r="E4" s="496"/>
      <c r="F4" s="496"/>
      <c r="G4" s="496"/>
      <c r="H4" s="147"/>
    </row>
    <row r="5" spans="1:8" ht="7.5" customHeight="1" x14ac:dyDescent="0.2">
      <c r="A5" s="18"/>
      <c r="B5" s="18"/>
      <c r="C5" s="18"/>
      <c r="D5" s="18"/>
      <c r="E5" s="18"/>
      <c r="F5" s="18"/>
      <c r="G5" s="18"/>
      <c r="H5" s="18"/>
    </row>
    <row r="6" spans="1:8" ht="18" customHeight="1" x14ac:dyDescent="0.2">
      <c r="A6" s="161" t="s">
        <v>235</v>
      </c>
      <c r="B6" s="162"/>
      <c r="C6" s="505" t="str">
        <f>IF('CC100 MORTGAGE ACTUAL COST'!G8=0," ", 'CC100 MORTGAGE ACTUAL COST'!G8)</f>
        <v xml:space="preserve"> </v>
      </c>
      <c r="D6" s="505"/>
      <c r="E6" s="505"/>
      <c r="F6" s="505"/>
      <c r="G6" s="505"/>
      <c r="H6" s="123"/>
    </row>
    <row r="7" spans="1:8" ht="7.5" customHeight="1" x14ac:dyDescent="0.2">
      <c r="A7" s="163"/>
      <c r="B7" s="163"/>
      <c r="C7" s="163"/>
      <c r="D7" s="163"/>
      <c r="E7" s="163"/>
      <c r="F7" s="163"/>
      <c r="G7" s="163"/>
      <c r="H7" s="163"/>
    </row>
    <row r="8" spans="1:8" x14ac:dyDescent="0.2">
      <c r="A8" s="497" t="s">
        <v>49</v>
      </c>
      <c r="B8" s="497"/>
      <c r="C8" s="497"/>
      <c r="D8" s="497"/>
      <c r="E8" s="497"/>
      <c r="F8" s="497"/>
      <c r="G8" s="497"/>
      <c r="H8" s="497"/>
    </row>
    <row r="9" spans="1:8" ht="7.5" customHeight="1" x14ac:dyDescent="0.2">
      <c r="A9" s="164"/>
      <c r="B9" s="164"/>
      <c r="C9" s="164"/>
      <c r="D9" s="164"/>
      <c r="E9" s="164"/>
      <c r="F9" s="164"/>
      <c r="G9" s="164"/>
      <c r="H9" s="164"/>
    </row>
    <row r="10" spans="1:8" ht="26.1" customHeight="1" x14ac:dyDescent="0.2">
      <c r="A10" s="506" t="s">
        <v>236</v>
      </c>
      <c r="B10" s="506"/>
      <c r="C10" s="506"/>
      <c r="D10" s="506"/>
      <c r="E10" s="506"/>
      <c r="F10" s="506"/>
      <c r="G10" s="506"/>
      <c r="H10" s="165"/>
    </row>
    <row r="11" spans="1:8" ht="7.5" customHeight="1" x14ac:dyDescent="0.2">
      <c r="A11" s="166"/>
      <c r="B11" s="166"/>
      <c r="C11" s="166"/>
      <c r="D11" s="166"/>
      <c r="E11" s="167"/>
      <c r="F11" s="168"/>
      <c r="G11" s="168"/>
      <c r="H11" s="169"/>
    </row>
    <row r="12" spans="1:8" x14ac:dyDescent="0.2">
      <c r="A12" s="166" t="s">
        <v>296</v>
      </c>
      <c r="B12" s="166"/>
      <c r="C12" s="166"/>
      <c r="D12" s="166"/>
      <c r="E12" s="167"/>
      <c r="F12" s="168"/>
      <c r="G12" s="168"/>
      <c r="H12" s="169"/>
    </row>
    <row r="13" spans="1:8" ht="22.5" customHeight="1" x14ac:dyDescent="0.2">
      <c r="A13" s="487" t="s">
        <v>289</v>
      </c>
      <c r="B13" s="488"/>
      <c r="C13" s="502"/>
      <c r="D13" s="292" t="s">
        <v>50</v>
      </c>
      <c r="E13" s="292" t="s">
        <v>51</v>
      </c>
      <c r="F13" s="59" t="s">
        <v>52</v>
      </c>
      <c r="G13" s="60"/>
      <c r="H13" s="60"/>
    </row>
    <row r="14" spans="1:8" x14ac:dyDescent="0.2">
      <c r="A14" s="510"/>
      <c r="B14" s="511"/>
      <c r="C14" s="512"/>
      <c r="D14" s="309"/>
      <c r="E14" s="317"/>
      <c r="F14" s="281"/>
      <c r="G14" s="170"/>
      <c r="H14" s="171"/>
    </row>
    <row r="15" spans="1:8" x14ac:dyDescent="0.2">
      <c r="A15" s="510"/>
      <c r="B15" s="511"/>
      <c r="C15" s="512"/>
      <c r="D15" s="309"/>
      <c r="E15" s="317"/>
      <c r="F15" s="281"/>
      <c r="G15" s="170"/>
      <c r="H15" s="172"/>
    </row>
    <row r="16" spans="1:8" x14ac:dyDescent="0.2">
      <c r="A16" s="510"/>
      <c r="B16" s="511"/>
      <c r="C16" s="512"/>
      <c r="D16" s="309"/>
      <c r="E16" s="317"/>
      <c r="F16" s="281"/>
      <c r="G16" s="60"/>
      <c r="H16" s="132"/>
    </row>
    <row r="17" spans="1:8" x14ac:dyDescent="0.2">
      <c r="A17" s="510"/>
      <c r="B17" s="511"/>
      <c r="C17" s="512"/>
      <c r="D17" s="309"/>
      <c r="E17" s="317"/>
      <c r="F17" s="281"/>
      <c r="G17" s="60"/>
      <c r="H17" s="279"/>
    </row>
    <row r="18" spans="1:8" x14ac:dyDescent="0.2">
      <c r="A18" s="510"/>
      <c r="B18" s="511"/>
      <c r="C18" s="512"/>
      <c r="D18" s="309"/>
      <c r="E18" s="317"/>
      <c r="F18" s="281"/>
      <c r="G18" s="170"/>
      <c r="H18" s="132"/>
    </row>
    <row r="19" spans="1:8" x14ac:dyDescent="0.2">
      <c r="A19" s="513" t="s">
        <v>290</v>
      </c>
      <c r="B19" s="514"/>
      <c r="C19" s="515"/>
      <c r="D19" s="280"/>
      <c r="E19" s="317"/>
      <c r="F19" s="281"/>
      <c r="G19" s="170"/>
      <c r="H19" s="174"/>
    </row>
    <row r="20" spans="1:8" x14ac:dyDescent="0.2">
      <c r="A20" s="304"/>
      <c r="B20" s="304"/>
      <c r="D20" s="312">
        <f>SUM(D14:D19)</f>
        <v>0</v>
      </c>
      <c r="E20" s="306"/>
      <c r="F20" s="175"/>
      <c r="G20" s="124"/>
      <c r="H20" s="124"/>
    </row>
    <row r="21" spans="1:8" x14ac:dyDescent="0.2">
      <c r="A21" s="176"/>
      <c r="B21" s="176"/>
      <c r="C21" s="176"/>
      <c r="D21" s="176"/>
      <c r="E21" s="176"/>
      <c r="F21" s="173"/>
      <c r="G21" s="168"/>
      <c r="H21" s="168"/>
    </row>
    <row r="22" spans="1:8" x14ac:dyDescent="0.2">
      <c r="A22" s="166" t="s">
        <v>297</v>
      </c>
      <c r="B22" s="176"/>
      <c r="C22" s="176"/>
      <c r="D22" s="176"/>
      <c r="E22" s="176"/>
      <c r="F22" s="173"/>
      <c r="G22" s="168"/>
      <c r="H22" s="168"/>
    </row>
    <row r="23" spans="1:8" ht="22.5" customHeight="1" x14ac:dyDescent="0.2">
      <c r="A23" s="487" t="s">
        <v>289</v>
      </c>
      <c r="B23" s="488"/>
      <c r="C23" s="502"/>
      <c r="D23" s="292" t="s">
        <v>50</v>
      </c>
      <c r="E23" s="292" t="s">
        <v>51</v>
      </c>
      <c r="F23" s="59" t="s">
        <v>333</v>
      </c>
      <c r="G23" s="59" t="s">
        <v>53</v>
      </c>
      <c r="H23" s="60"/>
    </row>
    <row r="24" spans="1:8" x14ac:dyDescent="0.2">
      <c r="A24" s="491"/>
      <c r="B24" s="492"/>
      <c r="C24" s="493"/>
      <c r="D24" s="310"/>
      <c r="E24" s="316"/>
      <c r="F24" s="61"/>
      <c r="G24" s="127"/>
      <c r="H24" s="174"/>
    </row>
    <row r="25" spans="1:8" x14ac:dyDescent="0.2">
      <c r="A25" s="491"/>
      <c r="B25" s="492"/>
      <c r="C25" s="493"/>
      <c r="D25" s="310"/>
      <c r="E25" s="316"/>
      <c r="F25" s="61"/>
      <c r="G25" s="127"/>
      <c r="H25" s="174"/>
    </row>
    <row r="26" spans="1:8" x14ac:dyDescent="0.2">
      <c r="A26" s="491"/>
      <c r="B26" s="492"/>
      <c r="C26" s="493"/>
      <c r="D26" s="310"/>
      <c r="E26" s="316"/>
      <c r="F26" s="61"/>
      <c r="G26" s="127"/>
      <c r="H26" s="174"/>
    </row>
    <row r="27" spans="1:8" x14ac:dyDescent="0.2">
      <c r="A27" s="491"/>
      <c r="B27" s="492"/>
      <c r="C27" s="493"/>
      <c r="D27" s="310"/>
      <c r="E27" s="316"/>
      <c r="F27" s="61"/>
      <c r="G27" s="127"/>
      <c r="H27" s="174"/>
    </row>
    <row r="28" spans="1:8" x14ac:dyDescent="0.2">
      <c r="A28" s="491"/>
      <c r="B28" s="492"/>
      <c r="C28" s="493"/>
      <c r="D28" s="310"/>
      <c r="E28" s="316"/>
      <c r="F28" s="61"/>
      <c r="G28" s="127"/>
      <c r="H28" s="174"/>
    </row>
    <row r="29" spans="1:8" x14ac:dyDescent="0.2">
      <c r="A29" s="491"/>
      <c r="B29" s="492"/>
      <c r="C29" s="493"/>
      <c r="D29" s="310"/>
      <c r="E29" s="316"/>
      <c r="F29" s="61"/>
      <c r="G29" s="127"/>
      <c r="H29" s="174"/>
    </row>
    <row r="30" spans="1:8" x14ac:dyDescent="0.2">
      <c r="A30" s="306"/>
      <c r="B30" s="306"/>
      <c r="D30" s="311">
        <f>SUM(D24:D29)</f>
        <v>0</v>
      </c>
      <c r="E30" s="306"/>
      <c r="F30" s="173"/>
      <c r="G30" s="305">
        <f>SUM(G24:G29)</f>
        <v>0</v>
      </c>
      <c r="H30" s="168"/>
    </row>
    <row r="31" spans="1:8" x14ac:dyDescent="0.2">
      <c r="A31" s="177"/>
      <c r="B31" s="177"/>
      <c r="C31" s="177"/>
      <c r="D31" s="177"/>
      <c r="E31" s="177"/>
      <c r="F31" s="173"/>
      <c r="G31" s="132"/>
      <c r="H31" s="132"/>
    </row>
    <row r="32" spans="1:8" x14ac:dyDescent="0.2">
      <c r="A32" s="166" t="s">
        <v>298</v>
      </c>
      <c r="B32" s="176"/>
      <c r="C32" s="176"/>
      <c r="D32" s="176"/>
      <c r="E32" s="176"/>
      <c r="F32" s="173"/>
      <c r="G32" s="168"/>
      <c r="H32" s="168"/>
    </row>
    <row r="33" spans="1:8" ht="22.5" customHeight="1" x14ac:dyDescent="0.2">
      <c r="A33" s="487" t="s">
        <v>289</v>
      </c>
      <c r="B33" s="488"/>
      <c r="C33" s="502"/>
      <c r="D33" s="487" t="s">
        <v>54</v>
      </c>
      <c r="E33" s="488"/>
      <c r="F33" s="502"/>
      <c r="G33" s="59" t="s">
        <v>50</v>
      </c>
      <c r="H33" s="60"/>
    </row>
    <row r="34" spans="1:8" x14ac:dyDescent="0.2">
      <c r="A34" s="491"/>
      <c r="B34" s="492"/>
      <c r="C34" s="493"/>
      <c r="D34" s="491"/>
      <c r="E34" s="492"/>
      <c r="F34" s="493"/>
      <c r="G34" s="310">
        <v>0</v>
      </c>
      <c r="H34" s="174"/>
    </row>
    <row r="35" spans="1:8" x14ac:dyDescent="0.2">
      <c r="A35" s="491"/>
      <c r="B35" s="492"/>
      <c r="C35" s="493"/>
      <c r="D35" s="491"/>
      <c r="E35" s="492"/>
      <c r="F35" s="493"/>
      <c r="G35" s="310">
        <v>0</v>
      </c>
      <c r="H35" s="174"/>
    </row>
    <row r="36" spans="1:8" x14ac:dyDescent="0.2">
      <c r="A36" s="491"/>
      <c r="B36" s="492"/>
      <c r="C36" s="493"/>
      <c r="D36" s="491"/>
      <c r="E36" s="492"/>
      <c r="F36" s="493"/>
      <c r="G36" s="310">
        <v>0</v>
      </c>
      <c r="H36" s="174"/>
    </row>
    <row r="37" spans="1:8" x14ac:dyDescent="0.2">
      <c r="A37" s="491"/>
      <c r="B37" s="492"/>
      <c r="C37" s="493"/>
      <c r="D37" s="491"/>
      <c r="E37" s="492"/>
      <c r="F37" s="493"/>
      <c r="G37" s="310">
        <v>0</v>
      </c>
      <c r="H37" s="174"/>
    </row>
    <row r="38" spans="1:8" x14ac:dyDescent="0.2">
      <c r="A38" s="491"/>
      <c r="B38" s="492"/>
      <c r="C38" s="493"/>
      <c r="D38" s="491"/>
      <c r="E38" s="492"/>
      <c r="F38" s="493"/>
      <c r="G38" s="310">
        <v>0</v>
      </c>
      <c r="H38" s="174"/>
    </row>
    <row r="39" spans="1:8" x14ac:dyDescent="0.2">
      <c r="A39" s="491"/>
      <c r="B39" s="492"/>
      <c r="C39" s="493"/>
      <c r="D39" s="491"/>
      <c r="E39" s="492"/>
      <c r="F39" s="493"/>
      <c r="G39" s="310">
        <v>0</v>
      </c>
      <c r="H39" s="174"/>
    </row>
    <row r="40" spans="1:8" x14ac:dyDescent="0.2">
      <c r="A40" s="62"/>
      <c r="B40" s="62"/>
      <c r="C40" s="62"/>
      <c r="D40" s="62"/>
      <c r="E40" s="63"/>
      <c r="G40" s="311">
        <f>SUM(G34:G39)</f>
        <v>0</v>
      </c>
      <c r="H40" s="174"/>
    </row>
    <row r="41" spans="1:8" x14ac:dyDescent="0.2">
      <c r="A41" s="120"/>
      <c r="B41" s="120"/>
      <c r="C41" s="120"/>
      <c r="D41" s="120"/>
      <c r="E41" s="120"/>
      <c r="F41" s="120"/>
      <c r="G41" s="120"/>
      <c r="H41" s="120"/>
    </row>
    <row r="42" spans="1:8" x14ac:dyDescent="0.2">
      <c r="A42" s="430" t="s">
        <v>299</v>
      </c>
      <c r="B42" s="430"/>
      <c r="C42" s="430"/>
      <c r="D42" s="430"/>
      <c r="E42" s="430"/>
      <c r="F42" s="430"/>
      <c r="G42" s="120"/>
      <c r="H42" s="120"/>
    </row>
    <row r="43" spans="1:8" ht="22.5" customHeight="1" x14ac:dyDescent="0.2">
      <c r="A43" s="487" t="s">
        <v>289</v>
      </c>
      <c r="B43" s="488"/>
      <c r="C43" s="502"/>
      <c r="D43" s="487" t="s">
        <v>55</v>
      </c>
      <c r="E43" s="488"/>
      <c r="F43" s="502"/>
      <c r="G43" s="292" t="s">
        <v>50</v>
      </c>
      <c r="H43" s="178"/>
    </row>
    <row r="44" spans="1:8" x14ac:dyDescent="0.2">
      <c r="A44" s="419" t="s">
        <v>322</v>
      </c>
      <c r="B44" s="501"/>
      <c r="C44" s="420"/>
      <c r="D44" s="507" t="s">
        <v>231</v>
      </c>
      <c r="E44" s="508"/>
      <c r="F44" s="509"/>
      <c r="G44" s="313">
        <f>'CC100 MORTGAGE ACTUAL COST'!I60</f>
        <v>0</v>
      </c>
      <c r="H44" s="120"/>
    </row>
    <row r="45" spans="1:8" x14ac:dyDescent="0.2">
      <c r="A45" s="419" t="s">
        <v>229</v>
      </c>
      <c r="B45" s="501"/>
      <c r="C45" s="420"/>
      <c r="D45" s="498" t="s">
        <v>261</v>
      </c>
      <c r="E45" s="499"/>
      <c r="F45" s="500"/>
      <c r="G45" s="313">
        <f>G57</f>
        <v>0</v>
      </c>
      <c r="H45" s="124"/>
    </row>
    <row r="46" spans="1:8" x14ac:dyDescent="0.2">
      <c r="A46" s="491"/>
      <c r="B46" s="492"/>
      <c r="C46" s="493"/>
      <c r="D46" s="498"/>
      <c r="E46" s="499"/>
      <c r="F46" s="500"/>
      <c r="G46" s="310"/>
      <c r="H46" s="124"/>
    </row>
    <row r="47" spans="1:8" x14ac:dyDescent="0.2">
      <c r="A47" s="491"/>
      <c r="B47" s="492"/>
      <c r="C47" s="493"/>
      <c r="D47" s="498"/>
      <c r="E47" s="499"/>
      <c r="F47" s="500"/>
      <c r="G47" s="310"/>
      <c r="H47" s="124"/>
    </row>
    <row r="48" spans="1:8" x14ac:dyDescent="0.2">
      <c r="A48" s="491"/>
      <c r="B48" s="492"/>
      <c r="C48" s="493"/>
      <c r="D48" s="498"/>
      <c r="E48" s="499"/>
      <c r="F48" s="500"/>
      <c r="G48" s="310"/>
      <c r="H48" s="124"/>
    </row>
    <row r="49" spans="1:8" x14ac:dyDescent="0.2">
      <c r="A49" s="491"/>
      <c r="B49" s="492"/>
      <c r="C49" s="493"/>
      <c r="D49" s="498"/>
      <c r="E49" s="499"/>
      <c r="F49" s="500"/>
      <c r="G49" s="310"/>
      <c r="H49" s="124"/>
    </row>
    <row r="50" spans="1:8" x14ac:dyDescent="0.2">
      <c r="A50" s="489"/>
      <c r="B50" s="489"/>
      <c r="C50" s="489"/>
      <c r="D50" s="489"/>
      <c r="E50" s="489"/>
      <c r="F50" s="490"/>
      <c r="G50" s="311">
        <f>SUM(G44:G49)</f>
        <v>0</v>
      </c>
      <c r="H50" s="166"/>
    </row>
    <row r="51" spans="1:8" x14ac:dyDescent="0.2">
      <c r="A51" s="179"/>
      <c r="B51" s="179"/>
      <c r="C51" s="179"/>
      <c r="D51" s="179"/>
      <c r="E51" s="179"/>
      <c r="F51" s="180"/>
      <c r="G51" s="120"/>
      <c r="H51" s="166"/>
    </row>
    <row r="52" spans="1:8" x14ac:dyDescent="0.2">
      <c r="A52" s="166" t="s">
        <v>292</v>
      </c>
      <c r="B52" s="179"/>
      <c r="C52" s="179"/>
      <c r="D52" s="179"/>
      <c r="E52" s="166" t="s">
        <v>326</v>
      </c>
      <c r="F52" s="179"/>
      <c r="G52" s="179"/>
      <c r="H52" s="166"/>
    </row>
    <row r="53" spans="1:8" ht="22.5" customHeight="1" x14ac:dyDescent="0.2">
      <c r="A53" s="487" t="s">
        <v>287</v>
      </c>
      <c r="B53" s="488"/>
      <c r="C53" s="136" t="s">
        <v>50</v>
      </c>
      <c r="D53" s="179"/>
      <c r="E53" s="487" t="s">
        <v>287</v>
      </c>
      <c r="F53" s="488"/>
      <c r="G53" s="292" t="s">
        <v>50</v>
      </c>
      <c r="H53" s="166"/>
    </row>
    <row r="54" spans="1:8" x14ac:dyDescent="0.2">
      <c r="A54" s="419" t="s">
        <v>56</v>
      </c>
      <c r="B54" s="420"/>
      <c r="C54" s="314">
        <f>D30</f>
        <v>0</v>
      </c>
      <c r="D54" s="179"/>
      <c r="E54" s="419" t="s">
        <v>327</v>
      </c>
      <c r="F54" s="420"/>
      <c r="G54" s="128">
        <f>'CC103 CONST ELIGIBLE BASIS'!G63</f>
        <v>0</v>
      </c>
      <c r="H54" s="166"/>
    </row>
    <row r="55" spans="1:8" x14ac:dyDescent="0.2">
      <c r="A55" s="485" t="s">
        <v>57</v>
      </c>
      <c r="B55" s="486"/>
      <c r="C55" s="314">
        <f>G40</f>
        <v>0</v>
      </c>
      <c r="D55" s="179"/>
      <c r="E55" s="485" t="s">
        <v>328</v>
      </c>
      <c r="F55" s="486"/>
      <c r="G55" s="303"/>
      <c r="H55" s="166"/>
    </row>
    <row r="56" spans="1:8" x14ac:dyDescent="0.2">
      <c r="A56" s="485" t="s">
        <v>58</v>
      </c>
      <c r="B56" s="486"/>
      <c r="C56" s="314">
        <f>G50</f>
        <v>0</v>
      </c>
      <c r="D56" s="179"/>
      <c r="E56" s="485" t="s">
        <v>329</v>
      </c>
      <c r="F56" s="486"/>
      <c r="G56" s="302"/>
      <c r="H56" s="166"/>
    </row>
    <row r="57" spans="1:8" x14ac:dyDescent="0.2">
      <c r="A57" s="483" t="s">
        <v>291</v>
      </c>
      <c r="B57" s="484"/>
      <c r="C57" s="315">
        <f>SUM(C54:C56)</f>
        <v>0</v>
      </c>
      <c r="D57" s="179"/>
      <c r="E57" s="503" t="s">
        <v>330</v>
      </c>
      <c r="F57" s="504"/>
      <c r="G57" s="129">
        <f>ROUND((G54*G55*G56*10),0)</f>
        <v>0</v>
      </c>
      <c r="H57" s="166"/>
    </row>
  </sheetData>
  <sheetProtection algorithmName="SHA-512" hashValue="Nv/DUZLb3UcJ4OigbS4EN5x7gbRphZw932A7aI8ndcz9CK7CYAQAG7Yw877eQTAZErO2lXdSn+Pnb0xE7zk8ZQ==" saltValue="jqlbw8cFoCR4u+D1Ib1Exw==" spinCount="100000" sheet="1" objects="1" scenarios="1"/>
  <mergeCells count="60">
    <mergeCell ref="A26:C26"/>
    <mergeCell ref="A27:C27"/>
    <mergeCell ref="A18:C18"/>
    <mergeCell ref="A19:C19"/>
    <mergeCell ref="A23:C23"/>
    <mergeCell ref="A24:C24"/>
    <mergeCell ref="A25:C25"/>
    <mergeCell ref="A13:C13"/>
    <mergeCell ref="A14:C14"/>
    <mergeCell ref="A15:C15"/>
    <mergeCell ref="A16:C16"/>
    <mergeCell ref="A17:C17"/>
    <mergeCell ref="A35:C35"/>
    <mergeCell ref="A36:C36"/>
    <mergeCell ref="A37:C37"/>
    <mergeCell ref="A28:C28"/>
    <mergeCell ref="A29:C29"/>
    <mergeCell ref="E57:F57"/>
    <mergeCell ref="C6:G6"/>
    <mergeCell ref="A10:G10"/>
    <mergeCell ref="D43:F43"/>
    <mergeCell ref="A43:C43"/>
    <mergeCell ref="D33:F33"/>
    <mergeCell ref="D34:F34"/>
    <mergeCell ref="D35:F35"/>
    <mergeCell ref="D36:F36"/>
    <mergeCell ref="D37:F37"/>
    <mergeCell ref="D38:F38"/>
    <mergeCell ref="A42:F42"/>
    <mergeCell ref="D44:F44"/>
    <mergeCell ref="A44:C44"/>
    <mergeCell ref="D39:F39"/>
    <mergeCell ref="D45:F45"/>
    <mergeCell ref="A1:G1"/>
    <mergeCell ref="A2:G2"/>
    <mergeCell ref="A4:G4"/>
    <mergeCell ref="A8:H8"/>
    <mergeCell ref="E56:F56"/>
    <mergeCell ref="D46:F46"/>
    <mergeCell ref="D47:F47"/>
    <mergeCell ref="D48:F48"/>
    <mergeCell ref="D49:F49"/>
    <mergeCell ref="A45:C45"/>
    <mergeCell ref="A46:C46"/>
    <mergeCell ref="A47:C47"/>
    <mergeCell ref="A48:C48"/>
    <mergeCell ref="A49:C49"/>
    <mergeCell ref="A33:C33"/>
    <mergeCell ref="A34:C34"/>
    <mergeCell ref="E53:F53"/>
    <mergeCell ref="E54:F54"/>
    <mergeCell ref="E55:F55"/>
    <mergeCell ref="A50:F50"/>
    <mergeCell ref="A38:C38"/>
    <mergeCell ref="A39:C39"/>
    <mergeCell ref="A57:B57"/>
    <mergeCell ref="A56:B56"/>
    <mergeCell ref="A53:B53"/>
    <mergeCell ref="A54:B54"/>
    <mergeCell ref="A55:B55"/>
  </mergeCells>
  <conditionalFormatting sqref="C6">
    <cfRule type="cellIs" dxfId="162" priority="7" operator="equal">
      <formula>0</formula>
    </cfRule>
  </conditionalFormatting>
  <conditionalFormatting sqref="C57">
    <cfRule type="cellIs" dxfId="161" priority="1" operator="equal">
      <formula>0</formula>
    </cfRule>
  </conditionalFormatting>
  <printOptions horizontalCentered="1"/>
  <pageMargins left="0.5" right="0.5" top="0.75" bottom="0.75" header="0.3" footer="0.3"/>
  <pageSetup scale="90" orientation="portrait" blackAndWhite="1" r:id="rId1"/>
  <legacyDrawing r:id="rId2"/>
  <extLst>
    <ext xmlns:x14="http://schemas.microsoft.com/office/spreadsheetml/2009/9/main" uri="{78C0D931-6437-407d-A8EE-F0AAD7539E65}">
      <x14:conditionalFormattings>
        <x14:conditionalFormatting xmlns:xm="http://schemas.microsoft.com/office/excel/2006/main">
          <x14:cfRule type="cellIs" priority="4" operator="equal" id="{4503331B-AEA8-4B91-AE1D-FD0AF14FA6E3}">
            <xm:f>'CC100 MORTGAGE ACTUAL COST'!$I$73</xm:f>
            <x14:dxf>
              <font>
                <color rgb="FF006100"/>
              </font>
              <fill>
                <patternFill>
                  <bgColor rgb="FFC6EFCE"/>
                </patternFill>
              </fill>
            </x14:dxf>
          </x14:cfRule>
          <xm:sqref>C57</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CC100 MORTGAGE ACTUAL COST</vt:lpstr>
      <vt:lpstr>CC101 SIGNATURE PAGES</vt:lpstr>
      <vt:lpstr>CC102-EQUITY ADJUSTER(S)</vt:lpstr>
      <vt:lpstr>CC103 FINAL DRAW RECONCILATION</vt:lpstr>
      <vt:lpstr>CC102 APPLICABLE BDLG FRACTION</vt:lpstr>
      <vt:lpstr>CC103 CONST ELIGIBLE BASIS</vt:lpstr>
      <vt:lpstr>CC103 ACQ ELIGIBLE BASIS</vt:lpstr>
      <vt:lpstr>CC102 - EQUITY CALCULATION</vt:lpstr>
      <vt:lpstr>CC104 SOURCES</vt:lpstr>
      <vt:lpstr>CC105 OWNER GEN INFO FOR 8609s</vt:lpstr>
      <vt:lpstr>CC106-REHAB-NEW CONSTRUCTION</vt:lpstr>
      <vt:lpstr>CC106-ACQUISITION</vt:lpstr>
      <vt:lpstr>CC108 MISC SITE BLDG INFO</vt:lpstr>
      <vt:lpstr>CC107 BOND FINANCING</vt:lpstr>
      <vt:lpstr>CC109 ACTUAL COST RES VS COM </vt:lpstr>
      <vt:lpstr>CC109 SIGNATURE PAGES (2)</vt:lpstr>
      <vt:lpstr>'CC100 MORTGAGE ACTUAL COST'!Print_Area</vt:lpstr>
      <vt:lpstr>'CC101 SIGNATURE PAGES'!Print_Area</vt:lpstr>
      <vt:lpstr>'CC102 - EQUITY CALCULATION'!Print_Area</vt:lpstr>
      <vt:lpstr>'CC102 APPLICABLE BDLG FRACTION'!Print_Area</vt:lpstr>
      <vt:lpstr>'CC102-EQUITY ADJUSTER(S)'!Print_Area</vt:lpstr>
      <vt:lpstr>'CC103 ACQ ELIGIBLE BASIS'!Print_Area</vt:lpstr>
      <vt:lpstr>'CC103 CONST ELIGIBLE BASIS'!Print_Area</vt:lpstr>
      <vt:lpstr>'CC103 FINAL DRAW RECONCILATION'!Print_Area</vt:lpstr>
      <vt:lpstr>'CC104 SOURCES'!Print_Area</vt:lpstr>
      <vt:lpstr>'CC105 OWNER GEN INFO FOR 8609s'!Print_Area</vt:lpstr>
      <vt:lpstr>'CC106-ACQUISITION'!Print_Area</vt:lpstr>
      <vt:lpstr>'CC106-REHAB-NEW CONSTRUCTION'!Print_Area</vt:lpstr>
      <vt:lpstr>'CC107 BOND FINANCING'!Print_Area</vt:lpstr>
      <vt:lpstr>'CC108 MISC SITE BLDG INFO'!Print_Area</vt:lpstr>
      <vt:lpstr>'CC109 ACTUAL COST RES VS COM '!Print_Area</vt:lpstr>
      <vt:lpstr>'CC109 SIGNATURE PAGES (2)'!Print_Area</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DSHA User</dc:creator>
  <cp:lastModifiedBy>Stephanie Griffin</cp:lastModifiedBy>
  <cp:lastPrinted>2018-06-14T19:27:15Z</cp:lastPrinted>
  <dcterms:created xsi:type="dcterms:W3CDTF">2003-04-07T18:16:34Z</dcterms:created>
  <dcterms:modified xsi:type="dcterms:W3CDTF">2021-12-23T17:23:32Z</dcterms:modified>
</cp:coreProperties>
</file>